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00" activeTab="0"/>
  </bookViews>
  <sheets>
    <sheet name="106Q3資產負債表 -查核 " sheetId="1" r:id="rId1"/>
    <sheet name="106Q3損益表-查核" sheetId="2" r:id="rId2"/>
  </sheets>
  <definedNames>
    <definedName name="_Col01" localSheetId="0">'106Q3資產負債表 -查核 '!$K$8</definedName>
    <definedName name="_Col02" localSheetId="0">'106Q3資產負債表 -查核 '!$M$8</definedName>
    <definedName name="_Col03" localSheetId="0">'106Q3資產負債表 -查核 '!#REF!</definedName>
    <definedName name="_Col04" localSheetId="0">'106Q3資產負債表 -查核 '!#REF!</definedName>
    <definedName name="ActDesc" localSheetId="0">'106Q3資產負債表 -查核 '!$A$8</definedName>
    <definedName name="ActDesc_1" localSheetId="1">'106Q3損益表-查核'!$A$30</definedName>
    <definedName name="ActDesc_P2" localSheetId="0">'106Q3資產負債表 -查核 '!$P$8</definedName>
    <definedName name="AS2DocOpenMode" hidden="1">"AS2DocumentEdit"</definedName>
    <definedName name="Col01_1" localSheetId="1">'106Q3損益表-查核'!#REF!</definedName>
    <definedName name="Col01_P2" localSheetId="0">'106Q3資產負債表 -查核 '!$Z$8</definedName>
    <definedName name="Col02_1" localSheetId="1">'106Q3損益表-查核'!#REF!</definedName>
    <definedName name="Col02_P2" localSheetId="0">'106Q3資產負債表 -查核 '!$AB$8</definedName>
    <definedName name="Col03_1" localSheetId="1">'106Q3損益表-查核'!#REF!</definedName>
    <definedName name="Col03_P2" localSheetId="0">'106Q3資產負債表 -查核 '!#REF!</definedName>
    <definedName name="Col04_1" localSheetId="1">'106Q3損益表-查核'!#REF!</definedName>
    <definedName name="Col04_P2" localSheetId="0">'106Q3資產負債表 -查核 '!#REF!</definedName>
    <definedName name="DataEnd" localSheetId="0">'106Q3資產負債表 -查核 '!#REF!</definedName>
    <definedName name="DataEnd_1" localSheetId="1">'106Q3損益表-查核'!#REF!</definedName>
    <definedName name="EndDayC_4" localSheetId="0">'106Q3資產負債表 -查核 '!#REF!</definedName>
    <definedName name="FiscalPeriod1C" localSheetId="1">'106Q3損益表-查核'!#REF!</definedName>
    <definedName name="FiscalPeriodC" localSheetId="1">'106Q3損益表-查核'!#REF!</definedName>
    <definedName name="InsEnd" localSheetId="0">'106Q3資產負債表 -查核 '!#REF!</definedName>
    <definedName name="_xlnm.Print_Area" localSheetId="0">'106Q3資產負債表 -查核 '!$A$1:$AC$33</definedName>
    <definedName name="TB00ff8926_bd8f_47c5_bb38_e1e486f72768" hidden="1">'106Q3資產負債表 -查核 '!$C$19</definedName>
    <definedName name="TB05ee64bc_2230_430b_9004_ea365b05cf66" hidden="1">'106Q3資產負債表 -查核 '!$R$28</definedName>
    <definedName name="TB0626dfb4_3899_40c8_8ae4_4066ba1b6943" hidden="1">'106Q3資產負債表 -查核 '!#REF!</definedName>
    <definedName name="TB0e32d6e4_5b56_4ebf_9b60_15ae728129cc" hidden="1">'106Q3損益表-查核'!$K$14</definedName>
    <definedName name="TB0f459692_b8ef_472b_843b_2ff53edaab59" hidden="1">'106Q3資產負債表 -查核 '!#REF!</definedName>
    <definedName name="TB12348a2c_1d6e_446a_9df7_316546534152" hidden="1">'106Q3資產負債表 -查核 '!$C$9</definedName>
    <definedName name="TB13511863_4686_4754_bfa4_a2f123bf4477" hidden="1">'106Q3資產負債表 -查核 '!#REF!</definedName>
    <definedName name="TB14be7b4b_3b74_43cf_a82a_c67d33747241" hidden="1">'106Q3資產負債表 -查核 '!#REF!</definedName>
    <definedName name="TB14de4284_9c11_42e6_a5d5_fa9b457e40f4" hidden="1">#REF!</definedName>
    <definedName name="TB25cafc8e_2960_4797_89cf_481c31eb22b4" hidden="1">'106Q3資產負債表 -查核 '!#REF!</definedName>
    <definedName name="TB2bce8960_aafd_44a5_8f86_897ac52fb5ac" hidden="1">#REF!</definedName>
    <definedName name="TB2e993c50_647a_4f5a_887d_e4a71c5b7753" hidden="1">'106Q3損益表-查核'!#REF!</definedName>
    <definedName name="TB2faa99af_0eae_4559_8c57_432ee0248342" hidden="1">'106Q3資產負債表 -查核 '!$C$25</definedName>
    <definedName name="TB36a7315d_6a23_42c0_b7c5_d6b707c62280" hidden="1">'106Q3損益表-查核'!$K$19</definedName>
    <definedName name="TB3b171a56_375d_4c9d_892f_0d614682c681" hidden="1">'106Q3資產負債表 -查核 '!#REF!</definedName>
    <definedName name="TB3f401f0d_8e16_4fd2_83d1_b181901876c2" hidden="1">'106Q3損益表-查核'!#REF!</definedName>
    <definedName name="TB3ff2a10c_6bd5_41b0_9b62_0f59b5e001ee" hidden="1">'106Q3資產負債表 -查核 '!#REF!</definedName>
    <definedName name="TB415c394f_cf17_48f1_9102_6f9af837c69d" hidden="1">'106Q3資產負債表 -查核 '!#REF!</definedName>
    <definedName name="TB49f09e37_60cc_4bb5_8900_547e81516f5d" hidden="1">'106Q3損益表-查核'!#REF!</definedName>
    <definedName name="TB50ddb6d5_2188_4836_9ff5_e5490650e24b" hidden="1">'106Q3資產負債表 -查核 '!#REF!</definedName>
    <definedName name="TB517f16ab_384f_4d04_8d25_0e088cbc362d" hidden="1">#REF!</definedName>
    <definedName name="TB538b2003_5114_43ed_a995_a3f873030c51" hidden="1">'106Q3損益表-查核'!$O$9</definedName>
    <definedName name="TB546b7506_1583_457b_a699_2d0e0ca150bb" hidden="1">#REF!</definedName>
    <definedName name="TB5607b0f3_194b_4e91_95ee_4bd1cb244c87" hidden="1">'106Q3資產負債表 -查核 '!#REF!</definedName>
    <definedName name="TB56e14d81_376a_454a_8470_b9ac6214456d" hidden="1">'106Q3資產負債表 -查核 '!#REF!</definedName>
    <definedName name="TB57882b66_df29_4b2f_8877_27b853b07905" hidden="1">'106Q3資產負債表 -查核 '!#REF!</definedName>
    <definedName name="TB58616e6f_9e0f_4a67_b5de_4c1fd9400a74" hidden="1">'106Q3資產負債表 -查核 '!$C$29</definedName>
    <definedName name="TB596d9262_39b4_483d_92ed_a9d5ed75ed6a" hidden="1">'106Q3損益表-查核'!#REF!</definedName>
    <definedName name="TB5a81a573_f587_4c33_ba7e_310e3e1d705c" hidden="1">'106Q3資產負債表 -查核 '!$C$21</definedName>
    <definedName name="TB5aa62b5d_0112_448a_93e9_ab76b739207d" hidden="1">'106Q3資產負債表 -查核 '!#REF!</definedName>
    <definedName name="TB5add98e4_50bd_423d_a9e1_a17d533ce0f8" hidden="1">'106Q3資產負債表 -查核 '!$R$27</definedName>
    <definedName name="TB5e4af9bf_cf61_482f_9fe7_4378c982b826" hidden="1">'106Q3損益表-查核'!$O$14</definedName>
    <definedName name="TB5f8d5fd9_4dc5_458d_be37_06b538b9b16a" hidden="1">'106Q3資產負債表 -查核 '!$R$10</definedName>
    <definedName name="TB622c3ff6_7cb8_499d_b2f8_d31fb4e4d613" hidden="1">'106Q3資產負債表 -查核 '!#REF!</definedName>
    <definedName name="TB62674841_6fcf_4578_a96f_a3c49cb4d1eb" hidden="1">#REF!</definedName>
    <definedName name="TB674bdbbb_cbcf_4294_b805_a18abeca0e8c" hidden="1">'106Q3資產負債表 -查核 '!$C$12</definedName>
    <definedName name="TB67c5172b_2275_4119_91cd_fe8b168e3a63" hidden="1">'106Q3資產負債表 -查核 '!#REF!</definedName>
    <definedName name="TB69a845e9_f82c_4b4b_9f9e_0bb358af470e" hidden="1">'106Q3資產負債表 -查核 '!#REF!</definedName>
    <definedName name="TB6f2f947b_e1c5_4e85_a9c5_8c4f939934ad" hidden="1">'106Q3資產負債表 -查核 '!$R$25</definedName>
    <definedName name="TB73bfc40a_1c10_4473_96c4_1cb3139d5d4e" hidden="1">'106Q3資產負債表 -查核 '!#REF!</definedName>
    <definedName name="TB7456134e_2c55_401f_b08c_a9006ed0a592" hidden="1">'106Q3資產負債表 -查核 '!$C$10</definedName>
    <definedName name="TB75405142_7a36_44aa_95f4_0af638a01acc" hidden="1">'106Q3損益表-查核'!#REF!</definedName>
    <definedName name="TB7737065e_5bbc_4a36_b6b9_0cc438505fac" hidden="1">'106Q3資產負債表 -查核 '!#REF!</definedName>
    <definedName name="TB7a8b5235_1ee3_49b5_9ead_297ce57ac4bd" hidden="1">'106Q3損益表-查核'!$O$13</definedName>
    <definedName name="TB7f0fc994_bd53_4852_82a7_952eed80cdae" hidden="1">'106Q3資產負債表 -查核 '!$C$23</definedName>
    <definedName name="TB7f95ea20_5c17_4c5d_bcc1_36097192b3e7" hidden="1">'106Q3資產負債表 -查核 '!#REF!</definedName>
    <definedName name="TB7fe565cd_013e_4079_a1b6_e3053852db15" hidden="1">'106Q3資產負債表 -查核 '!#REF!</definedName>
    <definedName name="TB8043869b_f65d_408b_9d07_ac2f46a5ad5e" hidden="1">'106Q3損益表-查核'!$O$19</definedName>
    <definedName name="TB838e67ba_8441_423f_8c7b_a8c41588a7a6" hidden="1">'106Q3資產負債表 -查核 '!$C$11</definedName>
    <definedName name="TB83b95974_e915_478f_a92e_1b2e2cc7a4ac" hidden="1">'106Q3資產負債表 -查核 '!$R$15</definedName>
    <definedName name="TB83d1d156_ef2b_404d_89a0_9460b4eb33d4" hidden="1">'106Q3損益表-查核'!#REF!</definedName>
    <definedName name="TB8a1e2cdd_a9ac_4e31_9acc_8365c83dc3c8" hidden="1">#REF!</definedName>
    <definedName name="TB8bf772d1_d91d_4f24_8983_31943dde75cd" hidden="1">'106Q3資產負債表 -查核 '!#REF!</definedName>
    <definedName name="TB8dd82877_77e4_489f_996d_7061c25195b5" hidden="1">'106Q3資產負債表 -查核 '!#REF!</definedName>
    <definedName name="TB9574688e_2fd9_44c7_b456_9b7064011f02" hidden="1">'106Q3損益表-查核'!$K$13</definedName>
    <definedName name="TB9605eba8_397b_480b_8dbe_d196b9442719" hidden="1">'106Q3資產負債表 -查核 '!#REF!</definedName>
    <definedName name="TB96995d09_fe1e_48f2_9e7b_d5a094b6ff37" hidden="1">'106Q3資產負債表 -查核 '!#REF!</definedName>
    <definedName name="TB9a0bb22c_2520_4325_a367_c8f42e0d312c" hidden="1">'106Q3資產負債表 -查核 '!$C$28</definedName>
    <definedName name="TB9cff57dc_0a00_4d58_b972_7d0457cece41" hidden="1">'106Q3資產負債表 -查核 '!#REF!</definedName>
    <definedName name="TBa0489db9_7551_4fb0_be96_6657f56e4108" hidden="1">'106Q3資產負債表 -查核 '!#REF!</definedName>
    <definedName name="TBa646ddf7_e5a1_4d8e_9dac_86d64f3ad511" hidden="1">'106Q3資產負債表 -查核 '!#REF!</definedName>
    <definedName name="TBa6989e91_52d0_4206_af2f_d9347138a8b9" hidden="1">'106Q3損益表-查核'!$O$8</definedName>
    <definedName name="TBb050326c_3c0f_49b2_8910_6b0923d41d09" hidden="1">'106Q3資產負債表 -查核 '!#REF!</definedName>
    <definedName name="TBb1c5550d_80a4_405b_bf06_70eb68cad1ba" hidden="1">'106Q3資產負債表 -查核 '!#REF!</definedName>
    <definedName name="TBbe96507e_d6ca_4c81_971b_a3b30bfeb12b" hidden="1">'106Q3損益表-查核'!$K$8</definedName>
    <definedName name="TBbf988b9d_7c4b_498c_af25_61d1030ffc24" hidden="1">'106Q3損益表-查核'!#REF!</definedName>
    <definedName name="TBbfe24f86_7d99_447b_b9b8_f96074b2a64d" hidden="1">'106Q3資產負債表 -查核 '!#REF!</definedName>
    <definedName name="TBc1fcf9c1_5095_4e9e_a12b_c873feecdf68" hidden="1">'106Q3資產負債表 -查核 '!#REF!</definedName>
    <definedName name="TBc4f895b9_b757_4b82_b7d1_3f430f2f85cd" hidden="1">#REF!</definedName>
    <definedName name="TBc6e3dff9_6e85_4130_8923_9f2fd3a9dcb8" hidden="1">#REF!</definedName>
    <definedName name="TBca9a9da6_def5_45e4_a931_f13cd59709a0" hidden="1">'106Q3損益表-查核'!#REF!</definedName>
    <definedName name="TBd83fd974_bd4f_4581_9e49_96fc79894247" hidden="1">'106Q3資產負債表 -查核 '!$R$23</definedName>
    <definedName name="TBdb4c7014_ada8_4e96_909d_72e0d15dd927" hidden="1">'106Q3資產負債表 -查核 '!#REF!</definedName>
    <definedName name="TBdc862ee7_a0e6_4465_be8b_61d44385fc3c" hidden="1">'106Q3資產負債表 -查核 '!#REF!</definedName>
    <definedName name="TBdd2eae1c_9cff_4973_a83e_29e53a562376" hidden="1">'106Q3損益表-查核'!$K$9</definedName>
    <definedName name="TBdd5294c2_9dc6_401d_b279_2f8c56d861eb" hidden="1">'106Q3資產負債表 -查核 '!#REF!</definedName>
    <definedName name="TBdf082b81_eee9_4e9c_8067_c4eb42f7ef0c" hidden="1">'106Q3損益表-查核'!#REF!</definedName>
    <definedName name="TBdf10b36a_1ec0_4702_af9e_cb618a727537" hidden="1">'106Q3資產負債表 -查核 '!#REF!</definedName>
    <definedName name="TBe13347a4_cf67_4fc5_abd6_99ad4e3b3d7a" hidden="1">'106Q3資產負債表 -查核 '!#REF!</definedName>
    <definedName name="TBe23555ee_7a91_4522_ba03_e2f681333153" hidden="1">'106Q3損益表-查核'!#REF!</definedName>
    <definedName name="TBe38e38ad_3428_4487_9827_b174346e14df" hidden="1">#REF!</definedName>
    <definedName name="TBe3a70709_673f_4ff1_97db_e5d44ed08ee0" hidden="1">'106Q3資產負債表 -查核 '!#REF!</definedName>
    <definedName name="TBeaf2f307_6440_41d0_a171_5126ffd9be4e" hidden="1">'106Q3資產負債表 -查核 '!$R$16</definedName>
    <definedName name="TBef925e68_728f_4438_acda_a6e673836d21" hidden="1">'106Q3資產負債表 -查核 '!#REF!</definedName>
    <definedName name="TBf3aa72b9_767c_4ea1_9c31_fddc834bf774" hidden="1">'106Q3資產負債表 -查核 '!#REF!</definedName>
    <definedName name="TBfeecd82f_e78b_4ef5_b0c1_efac5642d67d" hidden="1">'106Q3資產負債表 -查核 '!$R$30</definedName>
  </definedNames>
  <calcPr fullCalcOnLoad="1"/>
</workbook>
</file>

<file path=xl/sharedStrings.xml><?xml version="1.0" encoding="utf-8"?>
<sst xmlns="http://schemas.openxmlformats.org/spreadsheetml/2006/main" count="106" uniqueCount="77">
  <si>
    <t>-</t>
  </si>
  <si>
    <r>
      <rPr>
        <sz val="10"/>
        <rFont val="新細明體"/>
        <family val="1"/>
      </rPr>
      <t>新光證券投資信託股份有限公司</t>
    </r>
  </si>
  <si>
    <r>
      <rPr>
        <sz val="10"/>
        <rFont val="新細明體"/>
        <family val="1"/>
      </rPr>
      <t>資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</rPr>
      <t>產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</rPr>
      <t>負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</rPr>
      <t>債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</rPr>
      <t>表</t>
    </r>
  </si>
  <si>
    <r>
      <rPr>
        <sz val="10"/>
        <rFont val="新細明體"/>
        <family val="1"/>
      </rPr>
      <t>單位：新台幣元</t>
    </r>
  </si>
  <si>
    <r>
      <rPr>
        <sz val="10"/>
        <rFont val="新細明體"/>
        <family val="1"/>
      </rPr>
      <t>資產</t>
    </r>
  </si>
  <si>
    <r>
      <rPr>
        <sz val="10"/>
        <rFont val="新細明體"/>
        <family val="1"/>
      </rPr>
      <t>金額</t>
    </r>
  </si>
  <si>
    <r>
      <rPr>
        <sz val="10"/>
        <rFont val="新細明體"/>
        <family val="1"/>
      </rPr>
      <t>％</t>
    </r>
  </si>
  <si>
    <r>
      <rPr>
        <sz val="10"/>
        <rFont val="新細明體"/>
        <family val="1"/>
      </rPr>
      <t>流動資產</t>
    </r>
  </si>
  <si>
    <r>
      <rPr>
        <sz val="10"/>
        <rFont val="新細明體"/>
        <family val="1"/>
      </rPr>
      <t>流動負債</t>
    </r>
  </si>
  <si>
    <r>
      <rPr>
        <sz val="10"/>
        <rFont val="新細明體"/>
        <family val="1"/>
      </rPr>
      <t>其他流動負債</t>
    </r>
  </si>
  <si>
    <r>
      <rPr>
        <sz val="10"/>
        <rFont val="新細明體"/>
        <family val="1"/>
      </rPr>
      <t>應收帳款</t>
    </r>
  </si>
  <si>
    <r>
      <rPr>
        <sz val="10"/>
        <rFont val="新細明體"/>
        <family val="1"/>
      </rPr>
      <t>流動負債合計</t>
    </r>
  </si>
  <si>
    <r>
      <rPr>
        <sz val="10"/>
        <rFont val="新細明體"/>
        <family val="1"/>
      </rPr>
      <t>其他應收款</t>
    </r>
  </si>
  <si>
    <r>
      <rPr>
        <sz val="10"/>
        <rFont val="新細明體"/>
        <family val="1"/>
      </rPr>
      <t>其他流動資產</t>
    </r>
  </si>
  <si>
    <r>
      <rPr>
        <sz val="10"/>
        <rFont val="新細明體"/>
        <family val="1"/>
      </rPr>
      <t>流動資產合計</t>
    </r>
  </si>
  <si>
    <r>
      <rPr>
        <sz val="10"/>
        <rFont val="新細明體"/>
        <family val="1"/>
      </rPr>
      <t>　　負債合計</t>
    </r>
  </si>
  <si>
    <r>
      <rPr>
        <sz val="10"/>
        <rFont val="新細明體"/>
        <family val="1"/>
      </rPr>
      <t>非流動資產</t>
    </r>
  </si>
  <si>
    <r>
      <rPr>
        <sz val="10"/>
        <rFont val="新細明體"/>
        <family val="1"/>
      </rPr>
      <t>股　　本</t>
    </r>
  </si>
  <si>
    <r>
      <rPr>
        <sz val="10"/>
        <rFont val="新細明體"/>
        <family val="1"/>
      </rPr>
      <t>資本公積</t>
    </r>
  </si>
  <si>
    <r>
      <rPr>
        <sz val="10"/>
        <rFont val="新細明體"/>
        <family val="1"/>
      </rPr>
      <t>股票發行溢價</t>
    </r>
  </si>
  <si>
    <r>
      <rPr>
        <sz val="10"/>
        <rFont val="新細明體"/>
        <family val="1"/>
      </rPr>
      <t>保留盈餘</t>
    </r>
  </si>
  <si>
    <r>
      <rPr>
        <sz val="10"/>
        <rFont val="新細明體"/>
        <family val="1"/>
      </rPr>
      <t>法定盈餘公積</t>
    </r>
  </si>
  <si>
    <r>
      <rPr>
        <sz val="10"/>
        <rFont val="新細明體"/>
        <family val="1"/>
      </rPr>
      <t>特別盈餘公積</t>
    </r>
  </si>
  <si>
    <r>
      <rPr>
        <sz val="10"/>
        <rFont val="新細明體"/>
        <family val="1"/>
      </rPr>
      <t>未分配盈餘</t>
    </r>
  </si>
  <si>
    <r>
      <rPr>
        <sz val="10"/>
        <rFont val="新細明體"/>
        <family val="1"/>
      </rPr>
      <t>金融商品未實現損益</t>
    </r>
  </si>
  <si>
    <r>
      <rPr>
        <sz val="10"/>
        <rFont val="新細明體"/>
        <family val="1"/>
      </rPr>
      <t>權益合計</t>
    </r>
  </si>
  <si>
    <r>
      <t xml:space="preserve"> </t>
    </r>
    <r>
      <rPr>
        <sz val="10"/>
        <rFont val="新細明體"/>
        <family val="1"/>
      </rPr>
      <t>遞延所得稅資產－非流動</t>
    </r>
  </si>
  <si>
    <r>
      <rPr>
        <sz val="10"/>
        <rFont val="新細明體"/>
        <family val="1"/>
      </rPr>
      <t>其他資產合計</t>
    </r>
  </si>
  <si>
    <r>
      <rPr>
        <sz val="10"/>
        <rFont val="新細明體"/>
        <family val="1"/>
      </rPr>
      <t>資　　產　　總　　計</t>
    </r>
  </si>
  <si>
    <r>
      <rPr>
        <sz val="10"/>
        <rFont val="新細明體"/>
        <family val="1"/>
      </rPr>
      <t>營業收入</t>
    </r>
  </si>
  <si>
    <r>
      <rPr>
        <sz val="10"/>
        <rFont val="新細明體"/>
        <family val="1"/>
      </rPr>
      <t>營業利益</t>
    </r>
  </si>
  <si>
    <r>
      <rPr>
        <sz val="10"/>
        <rFont val="新細明體"/>
        <family val="1"/>
      </rPr>
      <t>營業外收入及利益合計</t>
    </r>
  </si>
  <si>
    <r>
      <rPr>
        <sz val="10"/>
        <rFont val="新細明體"/>
        <family val="1"/>
      </rPr>
      <t>稅前淨利</t>
    </r>
  </si>
  <si>
    <r>
      <rPr>
        <sz val="10"/>
        <rFont val="新細明體"/>
        <family val="1"/>
      </rPr>
      <t>備供出售金融資產未實現損益</t>
    </r>
  </si>
  <si>
    <r>
      <rPr>
        <sz val="10"/>
        <rFont val="新細明體"/>
        <family val="1"/>
      </rPr>
      <t>稅前</t>
    </r>
  </si>
  <si>
    <r>
      <rPr>
        <sz val="10"/>
        <rFont val="新細明體"/>
        <family val="1"/>
      </rPr>
      <t>稅後</t>
    </r>
  </si>
  <si>
    <r>
      <rPr>
        <sz val="10"/>
        <rFont val="新細明體"/>
        <family val="1"/>
      </rPr>
      <t>其他應付款</t>
    </r>
  </si>
  <si>
    <r>
      <rPr>
        <sz val="10"/>
        <rFont val="新細明體"/>
        <family val="1"/>
      </rPr>
      <t>備供出售金融資產－流動</t>
    </r>
  </si>
  <si>
    <r>
      <rPr>
        <sz val="10"/>
        <rFont val="新細明體"/>
        <family val="1"/>
      </rPr>
      <t>當期所得稅負債</t>
    </r>
  </si>
  <si>
    <r>
      <rPr>
        <sz val="10"/>
        <rFont val="新細明體"/>
        <family val="1"/>
      </rPr>
      <t>非流動負債</t>
    </r>
  </si>
  <si>
    <r>
      <rPr>
        <sz val="10"/>
        <rFont val="新細明體"/>
        <family val="1"/>
      </rPr>
      <t>不動產、廠房及設備</t>
    </r>
  </si>
  <si>
    <r>
      <rPr>
        <sz val="10"/>
        <rFont val="新細明體"/>
        <family val="1"/>
      </rPr>
      <t>營業費用</t>
    </r>
  </si>
  <si>
    <r>
      <rPr>
        <sz val="10"/>
        <rFont val="新細明體"/>
        <family val="1"/>
      </rPr>
      <t>營業外收入及支出</t>
    </r>
  </si>
  <si>
    <r>
      <rPr>
        <sz val="10"/>
        <rFont val="新細明體"/>
        <family val="1"/>
      </rPr>
      <t>其他收入</t>
    </r>
  </si>
  <si>
    <r>
      <rPr>
        <sz val="10"/>
        <rFont val="新細明體"/>
        <family val="1"/>
      </rPr>
      <t>其他利益及損失</t>
    </r>
  </si>
  <si>
    <r>
      <rPr>
        <sz val="10"/>
        <rFont val="新細明體"/>
        <family val="1"/>
      </rPr>
      <t>所得稅費用</t>
    </r>
  </si>
  <si>
    <r>
      <rPr>
        <sz val="10"/>
        <rFont val="新細明體"/>
        <family val="1"/>
      </rPr>
      <t>本期淨利</t>
    </r>
  </si>
  <si>
    <r>
      <rPr>
        <sz val="10"/>
        <rFont val="新細明體"/>
        <family val="1"/>
      </rPr>
      <t>其他綜合損益</t>
    </r>
  </si>
  <si>
    <r>
      <rPr>
        <sz val="10"/>
        <rFont val="新細明體"/>
        <family val="1"/>
      </rPr>
      <t>本期綜合損益</t>
    </r>
  </si>
  <si>
    <r>
      <rPr>
        <sz val="10"/>
        <rFont val="新細明體"/>
        <family val="1"/>
      </rPr>
      <t>基本每股盈餘</t>
    </r>
  </si>
  <si>
    <r>
      <rPr>
        <sz val="10"/>
        <rFont val="新細明體"/>
        <family val="1"/>
      </rPr>
      <t>綜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</rPr>
      <t>合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</rPr>
      <t>損　益　表</t>
    </r>
  </si>
  <si>
    <r>
      <rPr>
        <sz val="10"/>
        <rFont val="新細明體"/>
        <family val="1"/>
      </rPr>
      <t>無活絡市場之債券投資－流動</t>
    </r>
  </si>
  <si>
    <r>
      <rPr>
        <sz val="10"/>
        <rFont val="新細明體"/>
        <family val="1"/>
      </rPr>
      <t>應收帳款</t>
    </r>
    <r>
      <rPr>
        <sz val="10"/>
        <rFont val="Book Antiqua"/>
        <family val="1"/>
      </rPr>
      <t>-</t>
    </r>
    <r>
      <rPr>
        <sz val="10"/>
        <rFont val="新細明體"/>
        <family val="1"/>
      </rPr>
      <t>關係人</t>
    </r>
  </si>
  <si>
    <r>
      <rPr>
        <sz val="10"/>
        <rFont val="新細明體"/>
        <family val="1"/>
      </rPr>
      <t>應計退休金負債</t>
    </r>
  </si>
  <si>
    <r>
      <rPr>
        <sz val="10"/>
        <rFont val="新細明體"/>
        <family val="1"/>
      </rPr>
      <t>遞延收入－非流動</t>
    </r>
  </si>
  <si>
    <r>
      <rPr>
        <sz val="10"/>
        <rFont val="新細明體"/>
        <family val="1"/>
      </rPr>
      <t>權益</t>
    </r>
  </si>
  <si>
    <r>
      <t xml:space="preserve"> </t>
    </r>
    <r>
      <rPr>
        <sz val="10"/>
        <rFont val="新細明體"/>
        <family val="1"/>
      </rPr>
      <t>無形資產－電腦軟體</t>
    </r>
  </si>
  <si>
    <r>
      <t xml:space="preserve"> </t>
    </r>
    <r>
      <rPr>
        <sz val="10"/>
        <rFont val="新細明體"/>
        <family val="1"/>
      </rPr>
      <t>其他資產</t>
    </r>
  </si>
  <si>
    <r>
      <rPr>
        <sz val="10"/>
        <rFont val="新細明體"/>
        <family val="1"/>
      </rPr>
      <t>非流動資產合計</t>
    </r>
  </si>
  <si>
    <r>
      <rPr>
        <sz val="10"/>
        <rFont val="新細明體"/>
        <family val="1"/>
      </rPr>
      <t>負債及權益總計</t>
    </r>
  </si>
  <si>
    <r>
      <rPr>
        <sz val="10"/>
        <rFont val="新細明體"/>
        <family val="1"/>
      </rPr>
      <t>現金及約當現金</t>
    </r>
  </si>
  <si>
    <r>
      <t xml:space="preserve"> </t>
    </r>
    <r>
      <rPr>
        <sz val="10"/>
        <rFont val="新細明體"/>
        <family val="1"/>
      </rPr>
      <t>存出保證金</t>
    </r>
  </si>
  <si>
    <t>-</t>
  </si>
  <si>
    <r>
      <rPr>
        <sz val="10"/>
        <rFont val="新細明體"/>
        <family val="1"/>
      </rPr>
      <t>以成本衡量之金融資產</t>
    </r>
  </si>
  <si>
    <r>
      <rPr>
        <sz val="10"/>
        <rFont val="新細明體"/>
        <family val="1"/>
      </rPr>
      <t>預付設備款</t>
    </r>
  </si>
  <si>
    <r>
      <t>106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</si>
  <si>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t>105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</si>
  <si>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t>106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</si>
  <si>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t>105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</si>
  <si>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t>-</t>
  </si>
  <si>
    <t>-</t>
  </si>
  <si>
    <r>
      <rPr>
        <sz val="10"/>
        <rFont val="新細明體"/>
        <family val="1"/>
      </rPr>
      <t>民國</t>
    </r>
    <r>
      <rPr>
        <sz val="10"/>
        <rFont val="Book Antiqua"/>
        <family val="1"/>
      </rPr>
      <t>106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9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日暨</t>
    </r>
    <r>
      <rPr>
        <sz val="10"/>
        <rFont val="Book Antiqua"/>
        <family val="1"/>
      </rPr>
      <t>105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12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日及</t>
    </r>
    <r>
      <rPr>
        <sz val="10"/>
        <rFont val="Book Antiqua"/>
        <family val="1"/>
      </rPr>
      <t>9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</si>
  <si>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t>106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9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</si>
  <si>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t>105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12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</t>
    </r>
  </si>
  <si>
    <r>
      <t>105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9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</si>
  <si>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rPr>
        <sz val="10"/>
        <rFont val="新細明體"/>
        <family val="1"/>
      </rPr>
      <t>負債及權益</t>
    </r>
  </si>
  <si>
    <r>
      <rPr>
        <sz val="10"/>
        <rFont val="新細明體"/>
        <family val="1"/>
      </rPr>
      <t>民國</t>
    </r>
    <r>
      <rPr>
        <sz val="10"/>
        <rFont val="Book Antiqua"/>
        <family val="1"/>
      </rPr>
      <t>106</t>
    </r>
    <r>
      <rPr>
        <sz val="10"/>
        <rFont val="新細明體"/>
        <family val="1"/>
      </rPr>
      <t>年及</t>
    </r>
    <r>
      <rPr>
        <sz val="10"/>
        <rFont val="Book Antiqua"/>
        <family val="1"/>
      </rPr>
      <t>105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日以及民國</t>
    </r>
    <r>
      <rPr>
        <sz val="10"/>
        <rFont val="Book Antiqua"/>
        <family val="1"/>
      </rPr>
      <t>106</t>
    </r>
    <r>
      <rPr>
        <sz val="10"/>
        <rFont val="新細明體"/>
        <family val="1"/>
      </rPr>
      <t>年及</t>
    </r>
    <r>
      <rPr>
        <sz val="10"/>
        <rFont val="Book Antiqua"/>
        <family val="1"/>
      </rPr>
      <t>105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</si>
</sst>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&quot;$&quot;#,##0.00_);[Red]\(&quot;$&quot;#,##0.00\)"/>
    <numFmt numFmtId="178" formatCode="_(* #,##0_);_(* \(#,##0\);_(* &quot;-&quot;_);_(@_)"/>
    <numFmt numFmtId="179" formatCode="#,##0_);\(#,##0\)"/>
    <numFmt numFmtId="180" formatCode="_-* #,##0_-;[Red]\(#,##0\);_-* &quot;-    &quot;_-"/>
    <numFmt numFmtId="181" formatCode="_-* #,##0.00000_-;[Red]\(#,##0.00000\);_-* &quot;-    &quot;_-"/>
    <numFmt numFmtId="182" formatCode="&quot;$&quot;#,##0.00_);\(&quot;$&quot;#,##0.00\)"/>
    <numFmt numFmtId="183" formatCode="_-* #,##0_-;[Black]\(#,##0\);_-* &quot;-    &quot;_-"/>
    <numFmt numFmtId="184" formatCode="#,##0.00_ "/>
    <numFmt numFmtId="185" formatCode="m&quot;月&quot;d&quot;日&quot;"/>
    <numFmt numFmtId="186" formatCode="#,##0_);[Red]\(#,##0\)"/>
  </numFmts>
  <fonts count="42">
    <font>
      <sz val="10"/>
      <color indexed="8"/>
      <name val="MS Sans Serif"/>
      <family val="2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color indexed="8"/>
      <name val="Book Antiqua"/>
      <family val="1"/>
    </font>
    <font>
      <sz val="10"/>
      <name val="Book Antiqua"/>
      <family val="1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medium"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0" fontId="3" fillId="0" borderId="0" applyNumberFormat="0" applyFill="0" applyBorder="0" applyProtection="0">
      <alignment horizontal="left" vertical="center"/>
    </xf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80" fontId="7" fillId="0" borderId="0" xfId="33" applyNumberFormat="1" applyFont="1" applyFill="1">
      <alignment vertical="center"/>
      <protection/>
    </xf>
    <xf numFmtId="180" fontId="7" fillId="0" borderId="0" xfId="33" applyNumberFormat="1" applyFont="1" applyFill="1" applyBorder="1">
      <alignment vertical="center"/>
      <protection/>
    </xf>
    <xf numFmtId="0" fontId="7" fillId="0" borderId="0" xfId="33" applyFont="1" applyFill="1">
      <alignment vertical="center"/>
      <protection/>
    </xf>
    <xf numFmtId="0" fontId="7" fillId="0" borderId="0" xfId="33" applyFont="1" applyFill="1" applyBorder="1">
      <alignment vertical="center"/>
      <protection/>
    </xf>
    <xf numFmtId="0" fontId="7" fillId="0" borderId="0" xfId="33" applyFont="1" applyFill="1" applyAlignment="1">
      <alignment horizontal="justify" vertical="top" wrapText="1"/>
      <protection/>
    </xf>
    <xf numFmtId="0" fontId="7" fillId="0" borderId="0" xfId="33" applyFont="1" applyFill="1" applyBorder="1" applyAlignment="1">
      <alignment horizontal="center" vertical="top" wrapText="1"/>
      <protection/>
    </xf>
    <xf numFmtId="0" fontId="7" fillId="0" borderId="0" xfId="33" applyFont="1" applyFill="1" applyAlignment="1">
      <alignment horizontal="center" vertical="top" wrapText="1"/>
      <protection/>
    </xf>
    <xf numFmtId="0" fontId="7" fillId="0" borderId="10" xfId="33" applyFont="1" applyFill="1" applyBorder="1" applyAlignment="1">
      <alignment horizontal="justify" vertical="top" wrapText="1"/>
      <protection/>
    </xf>
    <xf numFmtId="0" fontId="7" fillId="0" borderId="11" xfId="33" applyFont="1" applyFill="1" applyBorder="1" applyAlignment="1">
      <alignment horizontal="justify" vertical="top" wrapText="1"/>
      <protection/>
    </xf>
    <xf numFmtId="0" fontId="7" fillId="0" borderId="12" xfId="33" applyFont="1" applyFill="1" applyBorder="1" applyAlignment="1">
      <alignment horizontal="center" vertical="top" wrapText="1"/>
      <protection/>
    </xf>
    <xf numFmtId="0" fontId="7" fillId="0" borderId="0" xfId="33" applyFont="1" applyFill="1" applyAlignment="1">
      <alignment horizontal="left" vertical="top" wrapText="1" indent="1"/>
      <protection/>
    </xf>
    <xf numFmtId="0" fontId="7" fillId="0" borderId="0" xfId="33" applyFont="1" applyFill="1" applyAlignment="1">
      <alignment vertical="top" wrapText="1"/>
      <protection/>
    </xf>
    <xf numFmtId="0" fontId="7" fillId="0" borderId="0" xfId="33" applyFont="1" applyFill="1" applyAlignment="1">
      <alignment wrapText="1"/>
      <protection/>
    </xf>
    <xf numFmtId="0" fontId="7" fillId="0" borderId="0" xfId="33" applyFont="1" applyFill="1" applyBorder="1" applyAlignment="1">
      <alignment wrapText="1"/>
      <protection/>
    </xf>
    <xf numFmtId="0" fontId="7" fillId="0" borderId="0" xfId="33" applyFont="1" applyFill="1" applyAlignment="1">
      <alignment horizontal="left" vertical="top" wrapText="1" indent="2"/>
      <protection/>
    </xf>
    <xf numFmtId="180" fontId="7" fillId="0" borderId="0" xfId="33" applyNumberFormat="1" applyFont="1" applyFill="1" applyBorder="1" applyAlignment="1">
      <alignment wrapText="1"/>
      <protection/>
    </xf>
    <xf numFmtId="179" fontId="7" fillId="0" borderId="0" xfId="39" applyNumberFormat="1" applyFont="1" applyFill="1" applyBorder="1" applyAlignment="1">
      <alignment horizontal="right" vertical="center"/>
    </xf>
    <xf numFmtId="3" fontId="7" fillId="0" borderId="0" xfId="33" applyNumberFormat="1" applyFont="1" applyFill="1" applyAlignment="1">
      <alignment wrapText="1"/>
      <protection/>
    </xf>
    <xf numFmtId="179" fontId="7" fillId="0" borderId="13" xfId="39" applyNumberFormat="1" applyFont="1" applyFill="1" applyBorder="1" applyAlignment="1">
      <alignment horizontal="right" vertical="center"/>
    </xf>
    <xf numFmtId="0" fontId="7" fillId="0" borderId="0" xfId="33" applyFont="1" applyFill="1" applyBorder="1" applyAlignment="1">
      <alignment horizontal="center" wrapText="1"/>
      <protection/>
    </xf>
    <xf numFmtId="180" fontId="7" fillId="0" borderId="0" xfId="33" applyNumberFormat="1" applyFont="1" applyFill="1" applyAlignment="1">
      <alignment wrapText="1"/>
      <protection/>
    </xf>
    <xf numFmtId="0" fontId="7" fillId="0" borderId="0" xfId="33" applyFont="1" applyFill="1" applyAlignment="1">
      <alignment horizontal="left" vertical="top" wrapText="1" indent="4"/>
      <protection/>
    </xf>
    <xf numFmtId="3" fontId="7" fillId="0" borderId="14" xfId="33" applyNumberFormat="1" applyFont="1" applyFill="1" applyBorder="1" applyAlignment="1">
      <alignment wrapText="1"/>
      <protection/>
    </xf>
    <xf numFmtId="180" fontId="7" fillId="0" borderId="13" xfId="33" applyNumberFormat="1" applyFont="1" applyFill="1" applyBorder="1" applyAlignment="1">
      <alignment wrapText="1"/>
      <protection/>
    </xf>
    <xf numFmtId="3" fontId="7" fillId="0" borderId="0" xfId="33" applyNumberFormat="1" applyFont="1" applyFill="1" applyBorder="1" applyAlignment="1">
      <alignment wrapText="1"/>
      <protection/>
    </xf>
    <xf numFmtId="3" fontId="7" fillId="0" borderId="0" xfId="33" applyNumberFormat="1" applyFont="1" applyFill="1">
      <alignment vertical="center"/>
      <protection/>
    </xf>
    <xf numFmtId="179" fontId="7" fillId="0" borderId="0" xfId="33" applyNumberFormat="1" applyFont="1" applyFill="1" applyAlignment="1">
      <alignment wrapText="1"/>
      <protection/>
    </xf>
    <xf numFmtId="179" fontId="7" fillId="0" borderId="0" xfId="33" applyNumberFormat="1" applyFont="1" applyFill="1" applyBorder="1" applyAlignment="1">
      <alignment wrapText="1"/>
      <protection/>
    </xf>
    <xf numFmtId="179" fontId="7" fillId="0" borderId="14" xfId="39" applyNumberFormat="1" applyFont="1" applyFill="1" applyBorder="1" applyAlignment="1">
      <alignment horizontal="right" vertical="center"/>
    </xf>
    <xf numFmtId="0" fontId="7" fillId="0" borderId="0" xfId="33" applyFont="1" applyFill="1" applyBorder="1" applyAlignment="1">
      <alignment vertical="top" wrapText="1"/>
      <protection/>
    </xf>
    <xf numFmtId="0" fontId="7" fillId="0" borderId="15" xfId="33" applyFont="1" applyFill="1" applyBorder="1" applyAlignment="1">
      <alignment wrapText="1"/>
      <protection/>
    </xf>
    <xf numFmtId="176" fontId="7" fillId="0" borderId="0" xfId="33" applyNumberFormat="1" applyFont="1" applyFill="1">
      <alignment vertical="center"/>
      <protection/>
    </xf>
    <xf numFmtId="180" fontId="7" fillId="0" borderId="14" xfId="33" applyNumberFormat="1" applyFont="1" applyFill="1" applyBorder="1" applyAlignment="1">
      <alignment wrapText="1"/>
      <protection/>
    </xf>
    <xf numFmtId="180" fontId="7" fillId="0" borderId="15" xfId="33" applyNumberFormat="1" applyFont="1" applyFill="1" applyBorder="1" applyAlignment="1">
      <alignment wrapText="1"/>
      <protection/>
    </xf>
    <xf numFmtId="180" fontId="7" fillId="0" borderId="0" xfId="39" applyNumberFormat="1" applyFont="1" applyFill="1" applyBorder="1" applyAlignment="1">
      <alignment horizontal="right" vertical="center"/>
    </xf>
    <xf numFmtId="0" fontId="7" fillId="0" borderId="0" xfId="33" applyFont="1" applyFill="1" applyAlignment="1">
      <alignment horizontal="justify" vertical="center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7" fillId="0" borderId="0" xfId="33" applyFont="1" applyFill="1" applyAlignment="1">
      <alignment horizontal="justify" wrapText="1"/>
      <protection/>
    </xf>
    <xf numFmtId="179" fontId="7" fillId="0" borderId="13" xfId="33" applyNumberFormat="1" applyFont="1" applyFill="1" applyBorder="1" applyAlignment="1">
      <alignment wrapText="1"/>
      <protection/>
    </xf>
    <xf numFmtId="179" fontId="7" fillId="0" borderId="0" xfId="33" applyNumberFormat="1" applyFont="1" applyFill="1" applyAlignment="1">
      <alignment horizontal="justify" wrapText="1"/>
      <protection/>
    </xf>
    <xf numFmtId="179" fontId="7" fillId="0" borderId="0" xfId="33" applyNumberFormat="1" applyFont="1" applyFill="1">
      <alignment vertical="center"/>
      <protection/>
    </xf>
    <xf numFmtId="0" fontId="7" fillId="0" borderId="10" xfId="33" applyFont="1" applyFill="1" applyBorder="1" applyAlignment="1">
      <alignment horizontal="center" wrapText="1"/>
      <protection/>
    </xf>
    <xf numFmtId="177" fontId="7" fillId="0" borderId="16" xfId="33" applyNumberFormat="1" applyFont="1" applyFill="1" applyBorder="1" applyAlignment="1">
      <alignment wrapText="1"/>
      <protection/>
    </xf>
    <xf numFmtId="181" fontId="7" fillId="0" borderId="0" xfId="39" applyNumberFormat="1" applyFont="1" applyFill="1">
      <alignment horizontal="left" vertical="center"/>
    </xf>
    <xf numFmtId="179" fontId="7" fillId="0" borderId="14" xfId="33" applyNumberFormat="1" applyFont="1" applyFill="1" applyBorder="1" applyAlignment="1">
      <alignment wrapText="1"/>
      <protection/>
    </xf>
    <xf numFmtId="0" fontId="7" fillId="0" borderId="10" xfId="33" applyFont="1" applyFill="1" applyBorder="1" applyAlignment="1">
      <alignment horizontal="center" vertical="top" wrapText="1"/>
      <protection/>
    </xf>
    <xf numFmtId="179" fontId="7" fillId="0" borderId="15" xfId="39" applyNumberFormat="1" applyFont="1" applyFill="1" applyBorder="1" applyAlignment="1">
      <alignment horizontal="right" vertical="center"/>
    </xf>
    <xf numFmtId="41" fontId="7" fillId="0" borderId="0" xfId="39" applyNumberFormat="1" applyFont="1" applyFill="1" applyBorder="1" applyAlignment="1">
      <alignment horizontal="right" vertical="center"/>
    </xf>
    <xf numFmtId="41" fontId="7" fillId="0" borderId="0" xfId="33" applyNumberFormat="1" applyFont="1" applyFill="1" applyBorder="1" applyAlignment="1">
      <alignment wrapText="1"/>
      <protection/>
    </xf>
    <xf numFmtId="41" fontId="7" fillId="0" borderId="13" xfId="39" applyNumberFormat="1" applyFont="1" applyFill="1" applyBorder="1" applyAlignment="1">
      <alignment horizontal="right" vertical="center"/>
    </xf>
    <xf numFmtId="41" fontId="7" fillId="0" borderId="0" xfId="33" applyNumberFormat="1" applyFont="1" applyFill="1" applyAlignment="1">
      <alignment wrapText="1"/>
      <protection/>
    </xf>
    <xf numFmtId="180" fontId="7" fillId="0" borderId="0" xfId="0" applyNumberFormat="1" applyFont="1" applyFill="1" applyBorder="1" applyAlignment="1">
      <alignment/>
    </xf>
    <xf numFmtId="179" fontId="7" fillId="0" borderId="0" xfId="34" applyNumberFormat="1" applyFont="1" applyFill="1">
      <alignment vertical="center"/>
    </xf>
    <xf numFmtId="179" fontId="7" fillId="0" borderId="0" xfId="34" applyNumberFormat="1" applyFont="1" applyFill="1" applyBorder="1">
      <alignment vertical="center"/>
    </xf>
    <xf numFmtId="180" fontId="7" fillId="0" borderId="12" xfId="33" applyNumberFormat="1" applyFont="1" applyFill="1" applyBorder="1" applyAlignment="1">
      <alignment horizontal="center" vertical="top" wrapText="1"/>
      <protection/>
    </xf>
    <xf numFmtId="186" fontId="7" fillId="0" borderId="0" xfId="33" applyNumberFormat="1" applyFont="1" applyFill="1" applyBorder="1" applyAlignment="1">
      <alignment wrapText="1"/>
      <protection/>
    </xf>
    <xf numFmtId="186" fontId="7" fillId="0" borderId="13" xfId="33" applyNumberFormat="1" applyFont="1" applyFill="1" applyBorder="1" applyAlignment="1">
      <alignment wrapText="1"/>
      <protection/>
    </xf>
    <xf numFmtId="186" fontId="7" fillId="0" borderId="0" xfId="33" applyNumberFormat="1" applyFont="1" applyFill="1" applyAlignment="1">
      <alignment wrapText="1"/>
      <protection/>
    </xf>
    <xf numFmtId="186" fontId="7" fillId="0" borderId="14" xfId="33" applyNumberFormat="1" applyFont="1" applyFill="1" applyBorder="1" applyAlignment="1">
      <alignment wrapText="1"/>
      <protection/>
    </xf>
    <xf numFmtId="186" fontId="7" fillId="0" borderId="15" xfId="33" applyNumberFormat="1" applyFont="1" applyFill="1" applyBorder="1" applyAlignment="1">
      <alignment wrapText="1"/>
      <protection/>
    </xf>
    <xf numFmtId="179" fontId="7" fillId="0" borderId="15" xfId="33" applyNumberFormat="1" applyFont="1" applyFill="1" applyBorder="1" applyAlignment="1">
      <alignment wrapText="1"/>
      <protection/>
    </xf>
    <xf numFmtId="179" fontId="7" fillId="0" borderId="0" xfId="0" applyNumberFormat="1" applyFont="1" applyFill="1" applyBorder="1" applyAlignment="1">
      <alignment/>
    </xf>
    <xf numFmtId="186" fontId="6" fillId="0" borderId="13" xfId="34" applyNumberFormat="1" applyFont="1" applyFill="1" applyBorder="1">
      <alignment vertical="center"/>
    </xf>
    <xf numFmtId="41" fontId="7" fillId="0" borderId="13" xfId="33" applyNumberFormat="1" applyFont="1" applyFill="1" applyBorder="1" applyAlignment="1">
      <alignment wrapText="1"/>
      <protection/>
    </xf>
    <xf numFmtId="0" fontId="7" fillId="0" borderId="10" xfId="33" applyFont="1" applyFill="1" applyBorder="1" applyAlignment="1">
      <alignment horizontal="center" vertical="top" wrapText="1"/>
      <protection/>
    </xf>
    <xf numFmtId="0" fontId="7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right" vertical="center"/>
      <protection/>
    </xf>
    <xf numFmtId="0" fontId="7" fillId="0" borderId="10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2年第一季-給金控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1:AE40"/>
  <sheetViews>
    <sheetView tabSelected="1" zoomScale="70" zoomScaleNormal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5" sqref="B35"/>
    </sheetView>
  </sheetViews>
  <sheetFormatPr defaultColWidth="10.28125" defaultRowHeight="15" customHeight="1"/>
  <cols>
    <col min="1" max="1" width="38.28125" style="3" customWidth="1"/>
    <col min="2" max="2" width="2.7109375" style="3" customWidth="1"/>
    <col min="3" max="3" width="16.8515625" style="3" bestFit="1" customWidth="1"/>
    <col min="4" max="4" width="3.140625" style="3" customWidth="1"/>
    <col min="5" max="5" width="10.00390625" style="3" customWidth="1"/>
    <col min="6" max="6" width="2.28125" style="3" customWidth="1"/>
    <col min="7" max="7" width="16.8515625" style="3" bestFit="1" customWidth="1"/>
    <col min="8" max="8" width="3.140625" style="3" customWidth="1"/>
    <col min="9" max="9" width="12.00390625" style="3" customWidth="1"/>
    <col min="10" max="10" width="2.7109375" style="3" customWidth="1"/>
    <col min="11" max="11" width="15.57421875" style="3" bestFit="1" customWidth="1"/>
    <col min="12" max="12" width="3.140625" style="3" customWidth="1"/>
    <col min="13" max="13" width="8.140625" style="3" customWidth="1"/>
    <col min="14" max="14" width="2.7109375" style="3" customWidth="1"/>
    <col min="15" max="15" width="5.421875" style="3" customWidth="1"/>
    <col min="16" max="16" width="25.8515625" style="3" customWidth="1"/>
    <col min="17" max="17" width="3.28125" style="3" customWidth="1"/>
    <col min="18" max="18" width="16.8515625" style="3" bestFit="1" customWidth="1"/>
    <col min="19" max="19" width="4.7109375" style="3" customWidth="1"/>
    <col min="20" max="20" width="7.28125" style="3" customWidth="1"/>
    <col min="21" max="21" width="1.7109375" style="3" customWidth="1"/>
    <col min="22" max="22" width="16.8515625" style="3" bestFit="1" customWidth="1"/>
    <col min="23" max="23" width="4.7109375" style="3" customWidth="1"/>
    <col min="24" max="24" width="10.7109375" style="3" customWidth="1"/>
    <col min="25" max="25" width="2.00390625" style="4" customWidth="1"/>
    <col min="26" max="26" width="16.28125" style="3" bestFit="1" customWidth="1"/>
    <col min="27" max="27" width="4.7109375" style="3" customWidth="1"/>
    <col min="28" max="28" width="7.28125" style="3" customWidth="1"/>
    <col min="29" max="29" width="1.8515625" style="3" customWidth="1"/>
    <col min="30" max="30" width="12.28125" style="3" bestFit="1" customWidth="1"/>
    <col min="31" max="31" width="13.8515625" style="3" bestFit="1" customWidth="1"/>
    <col min="32" max="16384" width="10.28125" style="3" customWidth="1"/>
  </cols>
  <sheetData>
    <row r="1" spans="1:29" ht="15" customHeight="1">
      <c r="A1" s="66" t="s">
        <v>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15" customHeight="1">
      <c r="A2" s="66" t="s">
        <v>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</row>
    <row r="3" spans="1:29" ht="15" customHeight="1">
      <c r="A3" s="66" t="s">
        <v>71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spans="1:29" ht="15" customHeight="1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6" spans="1:29" ht="15" customHeight="1" thickBot="1">
      <c r="A6" s="5"/>
      <c r="B6" s="5"/>
      <c r="C6" s="65" t="s">
        <v>72</v>
      </c>
      <c r="D6" s="65"/>
      <c r="E6" s="65"/>
      <c r="F6" s="5"/>
      <c r="G6" s="65" t="s">
        <v>73</v>
      </c>
      <c r="H6" s="65"/>
      <c r="I6" s="65"/>
      <c r="J6" s="5"/>
      <c r="K6" s="65" t="s">
        <v>74</v>
      </c>
      <c r="L6" s="65"/>
      <c r="M6" s="65"/>
      <c r="N6" s="5"/>
      <c r="O6" s="5"/>
      <c r="P6" s="5"/>
      <c r="Q6" s="5"/>
      <c r="R6" s="65" t="str">
        <f>C6</f>
        <v>106年9月30日</v>
      </c>
      <c r="S6" s="65"/>
      <c r="T6" s="65"/>
      <c r="U6" s="5"/>
      <c r="V6" s="65" t="str">
        <f>G6</f>
        <v>105年12月31日</v>
      </c>
      <c r="W6" s="65"/>
      <c r="X6" s="65"/>
      <c r="Y6" s="6"/>
      <c r="Z6" s="65" t="str">
        <f>K6</f>
        <v>105年9月30日</v>
      </c>
      <c r="AA6" s="65"/>
      <c r="AB6" s="65"/>
      <c r="AC6" s="7"/>
    </row>
    <row r="7" spans="1:29" ht="15" customHeight="1" thickBot="1">
      <c r="A7" s="8" t="s">
        <v>4</v>
      </c>
      <c r="B7" s="5"/>
      <c r="C7" s="46" t="s">
        <v>5</v>
      </c>
      <c r="D7" s="9"/>
      <c r="E7" s="10" t="s">
        <v>6</v>
      </c>
      <c r="F7" s="5"/>
      <c r="G7" s="46" t="s">
        <v>5</v>
      </c>
      <c r="H7" s="9"/>
      <c r="I7" s="10" t="s">
        <v>6</v>
      </c>
      <c r="J7" s="5"/>
      <c r="K7" s="46" t="s">
        <v>5</v>
      </c>
      <c r="L7" s="9"/>
      <c r="M7" s="10" t="s">
        <v>6</v>
      </c>
      <c r="N7" s="5"/>
      <c r="O7" s="5"/>
      <c r="P7" s="8" t="s">
        <v>75</v>
      </c>
      <c r="Q7" s="5"/>
      <c r="R7" s="46" t="s">
        <v>5</v>
      </c>
      <c r="S7" s="9"/>
      <c r="T7" s="10" t="s">
        <v>6</v>
      </c>
      <c r="U7" s="5"/>
      <c r="V7" s="46" t="s">
        <v>5</v>
      </c>
      <c r="W7" s="9"/>
      <c r="X7" s="10" t="s">
        <v>6</v>
      </c>
      <c r="Y7" s="6"/>
      <c r="Z7" s="46" t="s">
        <v>5</v>
      </c>
      <c r="AA7" s="9"/>
      <c r="AB7" s="10" t="s">
        <v>6</v>
      </c>
      <c r="AC7" s="5"/>
    </row>
    <row r="8" spans="1:29" ht="15" customHeight="1">
      <c r="A8" s="11" t="s">
        <v>7</v>
      </c>
      <c r="B8" s="12"/>
      <c r="C8" s="13"/>
      <c r="D8" s="13"/>
      <c r="E8" s="13"/>
      <c r="F8" s="12"/>
      <c r="G8" s="13"/>
      <c r="H8" s="13"/>
      <c r="I8" s="13"/>
      <c r="J8" s="12"/>
      <c r="K8" s="13"/>
      <c r="L8" s="13"/>
      <c r="M8" s="13"/>
      <c r="N8" s="13"/>
      <c r="O8" s="12"/>
      <c r="P8" s="11" t="s">
        <v>8</v>
      </c>
      <c r="Q8" s="12"/>
      <c r="R8" s="13"/>
      <c r="S8" s="13"/>
      <c r="T8" s="13"/>
      <c r="U8" s="12"/>
      <c r="V8" s="13"/>
      <c r="W8" s="13"/>
      <c r="X8" s="13"/>
      <c r="Y8" s="14"/>
      <c r="Z8" s="13"/>
      <c r="AA8" s="13"/>
      <c r="AB8" s="13"/>
      <c r="AC8" s="13"/>
    </row>
    <row r="9" spans="1:29" ht="15" customHeight="1">
      <c r="A9" s="15" t="s">
        <v>60</v>
      </c>
      <c r="B9" s="12"/>
      <c r="C9" s="16">
        <v>147436416</v>
      </c>
      <c r="D9" s="13"/>
      <c r="E9" s="17">
        <f>ROUND(C9*100/$C$33,0)</f>
        <v>21</v>
      </c>
      <c r="F9" s="12"/>
      <c r="G9" s="16">
        <v>82316160</v>
      </c>
      <c r="H9" s="13"/>
      <c r="I9" s="17">
        <v>11</v>
      </c>
      <c r="J9" s="12"/>
      <c r="K9" s="16">
        <v>139136038</v>
      </c>
      <c r="L9" s="13"/>
      <c r="M9" s="17">
        <v>14</v>
      </c>
      <c r="N9" s="13"/>
      <c r="O9" s="12"/>
      <c r="P9" s="15" t="s">
        <v>36</v>
      </c>
      <c r="Q9" s="12"/>
      <c r="R9" s="21">
        <v>25516035</v>
      </c>
      <c r="S9" s="13"/>
      <c r="T9" s="35">
        <f>ROUND(R9*100/$R$33,0)</f>
        <v>4</v>
      </c>
      <c r="U9" s="12"/>
      <c r="V9" s="21">
        <v>24811995</v>
      </c>
      <c r="W9" s="13"/>
      <c r="X9" s="17">
        <f>4-1</f>
        <v>3</v>
      </c>
      <c r="Y9" s="14"/>
      <c r="Z9" s="21">
        <v>23859329</v>
      </c>
      <c r="AA9" s="13"/>
      <c r="AB9" s="17">
        <v>3</v>
      </c>
      <c r="AC9" s="13"/>
    </row>
    <row r="10" spans="1:29" ht="15" customHeight="1">
      <c r="A10" s="15" t="s">
        <v>37</v>
      </c>
      <c r="B10" s="12"/>
      <c r="C10" s="16">
        <v>67457933</v>
      </c>
      <c r="D10" s="13"/>
      <c r="E10" s="17">
        <f>ROUND(C10*100/$C$33,0)</f>
        <v>9</v>
      </c>
      <c r="F10" s="12"/>
      <c r="G10" s="16">
        <v>38805177</v>
      </c>
      <c r="H10" s="13"/>
      <c r="I10" s="17">
        <v>5</v>
      </c>
      <c r="J10" s="12"/>
      <c r="K10" s="16">
        <v>43603007</v>
      </c>
      <c r="L10" s="13"/>
      <c r="M10" s="17">
        <v>9</v>
      </c>
      <c r="N10" s="13"/>
      <c r="O10" s="12"/>
      <c r="P10" s="15" t="s">
        <v>38</v>
      </c>
      <c r="Q10" s="12"/>
      <c r="R10" s="51">
        <v>0</v>
      </c>
      <c r="S10" s="13"/>
      <c r="T10" s="48">
        <f>ROUND(R10*100/$R$33,0)</f>
        <v>0</v>
      </c>
      <c r="U10" s="12"/>
      <c r="V10" s="51">
        <v>0</v>
      </c>
      <c r="W10" s="13"/>
      <c r="X10" s="48">
        <v>0</v>
      </c>
      <c r="Y10" s="14"/>
      <c r="Z10" s="21">
        <v>34262694</v>
      </c>
      <c r="AA10" s="13"/>
      <c r="AB10" s="17">
        <v>5</v>
      </c>
      <c r="AC10" s="13"/>
    </row>
    <row r="11" spans="1:29" ht="15" customHeight="1">
      <c r="A11" s="15" t="s">
        <v>51</v>
      </c>
      <c r="B11" s="12"/>
      <c r="C11" s="16">
        <v>319819678</v>
      </c>
      <c r="D11" s="13"/>
      <c r="E11" s="17">
        <f>ROUNDDOWN(C11*100/$C$33,0)</f>
        <v>44</v>
      </c>
      <c r="F11" s="12"/>
      <c r="G11" s="16">
        <v>456371483</v>
      </c>
      <c r="H11" s="13"/>
      <c r="I11" s="17">
        <v>60</v>
      </c>
      <c r="J11" s="12"/>
      <c r="K11" s="16">
        <v>386298863</v>
      </c>
      <c r="L11" s="13"/>
      <c r="M11" s="17">
        <v>55</v>
      </c>
      <c r="N11" s="13"/>
      <c r="O11" s="12"/>
      <c r="P11" s="15" t="s">
        <v>9</v>
      </c>
      <c r="Q11" s="12"/>
      <c r="R11" s="21">
        <v>17523207</v>
      </c>
      <c r="S11" s="14"/>
      <c r="T11" s="35">
        <f>ROUND(R11*100/$R$33,0)</f>
        <v>2</v>
      </c>
      <c r="U11" s="30"/>
      <c r="V11" s="21">
        <v>17134455</v>
      </c>
      <c r="W11" s="14"/>
      <c r="X11" s="19">
        <v>2</v>
      </c>
      <c r="Y11" s="20"/>
      <c r="Z11" s="21">
        <v>17360848</v>
      </c>
      <c r="AA11" s="14"/>
      <c r="AB11" s="19">
        <v>2</v>
      </c>
      <c r="AC11" s="13"/>
    </row>
    <row r="12" spans="1:29" ht="15" customHeight="1">
      <c r="A12" s="15" t="s">
        <v>10</v>
      </c>
      <c r="B12" s="12"/>
      <c r="C12" s="16">
        <v>13432838</v>
      </c>
      <c r="D12" s="13"/>
      <c r="E12" s="17">
        <f>ROUND(C12*100/$C$33,0)</f>
        <v>2</v>
      </c>
      <c r="F12" s="12"/>
      <c r="G12" s="16">
        <v>15356177</v>
      </c>
      <c r="H12" s="13"/>
      <c r="I12" s="17">
        <v>2</v>
      </c>
      <c r="J12" s="12"/>
      <c r="K12" s="16">
        <v>12867392</v>
      </c>
      <c r="L12" s="13"/>
      <c r="M12" s="17">
        <v>2</v>
      </c>
      <c r="N12" s="13"/>
      <c r="O12" s="12"/>
      <c r="P12" s="22" t="s">
        <v>11</v>
      </c>
      <c r="Q12" s="12"/>
      <c r="R12" s="33">
        <f>SUM(R9:R11)</f>
        <v>43039242</v>
      </c>
      <c r="S12" s="13"/>
      <c r="T12" s="33">
        <f>SUM(T9:T11)</f>
        <v>6</v>
      </c>
      <c r="U12" s="12"/>
      <c r="V12" s="33">
        <f>SUM(V9:V11)</f>
        <v>41946450</v>
      </c>
      <c r="W12" s="13"/>
      <c r="X12" s="19">
        <f>ROUND(V12*100/$V$33,0)-1</f>
        <v>5</v>
      </c>
      <c r="Y12" s="14"/>
      <c r="Z12" s="33">
        <f>SUM(Z9:Z11)</f>
        <v>75482871</v>
      </c>
      <c r="AA12" s="13"/>
      <c r="AB12" s="19">
        <f>ROUND(Z12*100/$Z$33,0)</f>
        <v>10</v>
      </c>
      <c r="AC12" s="13"/>
    </row>
    <row r="13" spans="1:29" ht="15" customHeight="1">
      <c r="A13" s="15" t="s">
        <v>52</v>
      </c>
      <c r="B13" s="12"/>
      <c r="C13" s="16">
        <v>560000</v>
      </c>
      <c r="D13" s="13"/>
      <c r="E13" s="48" t="s">
        <v>0</v>
      </c>
      <c r="F13" s="12"/>
      <c r="G13" s="16">
        <v>700000</v>
      </c>
      <c r="H13" s="13"/>
      <c r="I13" s="48" t="s">
        <v>69</v>
      </c>
      <c r="J13" s="12"/>
      <c r="K13" s="16">
        <v>980610</v>
      </c>
      <c r="L13" s="13"/>
      <c r="M13" s="48" t="s">
        <v>62</v>
      </c>
      <c r="O13" s="12"/>
      <c r="T13" s="1"/>
      <c r="AC13" s="13"/>
    </row>
    <row r="14" spans="1:29" ht="15" customHeight="1">
      <c r="A14" s="15" t="s">
        <v>12</v>
      </c>
      <c r="B14" s="12"/>
      <c r="C14" s="16">
        <v>124410</v>
      </c>
      <c r="D14" s="13"/>
      <c r="E14" s="48" t="s">
        <v>0</v>
      </c>
      <c r="F14" s="12"/>
      <c r="G14" s="16">
        <v>147132</v>
      </c>
      <c r="H14" s="13"/>
      <c r="I14" s="48" t="s">
        <v>62</v>
      </c>
      <c r="J14" s="12"/>
      <c r="K14" s="16">
        <v>7074277</v>
      </c>
      <c r="L14" s="13"/>
      <c r="M14" s="48" t="s">
        <v>62</v>
      </c>
      <c r="N14" s="14"/>
      <c r="O14" s="12"/>
      <c r="P14" s="11" t="s">
        <v>39</v>
      </c>
      <c r="Q14" s="12"/>
      <c r="R14" s="21"/>
      <c r="S14" s="13"/>
      <c r="T14" s="21"/>
      <c r="U14" s="12"/>
      <c r="V14" s="21"/>
      <c r="W14" s="13"/>
      <c r="X14" s="13"/>
      <c r="Y14" s="14"/>
      <c r="Z14" s="21"/>
      <c r="AA14" s="13"/>
      <c r="AB14" s="13"/>
      <c r="AC14" s="13"/>
    </row>
    <row r="15" spans="1:29" ht="15" customHeight="1">
      <c r="A15" s="15" t="s">
        <v>13</v>
      </c>
      <c r="B15" s="12"/>
      <c r="C15" s="16">
        <v>39769899</v>
      </c>
      <c r="D15" s="14"/>
      <c r="E15" s="17">
        <f>ROUND(C15*100/$C$33,0)</f>
        <v>6</v>
      </c>
      <c r="F15" s="12"/>
      <c r="G15" s="16">
        <v>42888060</v>
      </c>
      <c r="H15" s="14"/>
      <c r="I15" s="17">
        <v>6</v>
      </c>
      <c r="J15" s="12"/>
      <c r="K15" s="16">
        <v>6180455</v>
      </c>
      <c r="L15" s="14"/>
      <c r="M15" s="17">
        <v>1</v>
      </c>
      <c r="N15" s="14"/>
      <c r="O15" s="12"/>
      <c r="P15" s="15" t="s">
        <v>53</v>
      </c>
      <c r="Q15" s="12"/>
      <c r="R15" s="21">
        <v>14100176</v>
      </c>
      <c r="S15" s="14"/>
      <c r="T15" s="35">
        <f>ROUND(R15*100/$R$33,0)</f>
        <v>2</v>
      </c>
      <c r="U15" s="30"/>
      <c r="V15" s="21">
        <v>13859953</v>
      </c>
      <c r="W15" s="14"/>
      <c r="X15" s="35">
        <v>2</v>
      </c>
      <c r="Y15" s="20"/>
      <c r="Z15" s="21">
        <v>12712631</v>
      </c>
      <c r="AA15" s="14"/>
      <c r="AB15" s="17">
        <v>2</v>
      </c>
      <c r="AC15" s="13"/>
    </row>
    <row r="16" spans="1:29" ht="15" customHeight="1">
      <c r="A16" s="22" t="s">
        <v>14</v>
      </c>
      <c r="B16" s="12"/>
      <c r="C16" s="33">
        <f>SUM(C9:C15)</f>
        <v>588601174</v>
      </c>
      <c r="D16" s="14"/>
      <c r="E16" s="29">
        <f>SUM(E9:E15)</f>
        <v>82</v>
      </c>
      <c r="F16" s="12"/>
      <c r="G16" s="33">
        <f>SUM(G9:G15)</f>
        <v>636584189</v>
      </c>
      <c r="H16" s="14"/>
      <c r="I16" s="29">
        <f>SUM(I9:I15)</f>
        <v>84</v>
      </c>
      <c r="J16" s="12"/>
      <c r="K16" s="33">
        <f>SUM(K9:K15)</f>
        <v>596140642</v>
      </c>
      <c r="L16" s="14"/>
      <c r="M16" s="29">
        <v>81</v>
      </c>
      <c r="N16" s="13"/>
      <c r="O16" s="12"/>
      <c r="P16" s="15" t="s">
        <v>54</v>
      </c>
      <c r="R16" s="21">
        <v>31450262</v>
      </c>
      <c r="S16" s="13"/>
      <c r="T16" s="35">
        <f>ROUND(R16*100/$R$33,0)</f>
        <v>4</v>
      </c>
      <c r="U16" s="12"/>
      <c r="V16" s="21">
        <v>43998602</v>
      </c>
      <c r="W16" s="13"/>
      <c r="X16" s="35">
        <v>6</v>
      </c>
      <c r="Y16" s="14"/>
      <c r="Z16" s="21">
        <v>48171223</v>
      </c>
      <c r="AA16" s="13"/>
      <c r="AB16" s="19">
        <v>7</v>
      </c>
      <c r="AC16" s="13"/>
    </row>
    <row r="17" spans="1:29" ht="15" customHeight="1">
      <c r="A17" s="22"/>
      <c r="B17" s="12"/>
      <c r="C17" s="16"/>
      <c r="D17" s="14"/>
      <c r="E17" s="17"/>
      <c r="F17" s="12"/>
      <c r="G17" s="16"/>
      <c r="H17" s="14"/>
      <c r="I17" s="17"/>
      <c r="J17" s="12"/>
      <c r="K17" s="25"/>
      <c r="L17" s="14"/>
      <c r="M17" s="17"/>
      <c r="N17" s="13"/>
      <c r="O17" s="12"/>
      <c r="P17" s="15"/>
      <c r="Q17" s="12"/>
      <c r="R17" s="33">
        <f>SUM(R15:R16)</f>
        <v>45550438</v>
      </c>
      <c r="S17" s="13"/>
      <c r="T17" s="33">
        <f>SUM(T14:T16)</f>
        <v>6</v>
      </c>
      <c r="U17" s="12"/>
      <c r="V17" s="33">
        <f>SUM(V15:V16)</f>
        <v>57858555</v>
      </c>
      <c r="W17" s="13"/>
      <c r="X17" s="33">
        <f>ROUND(V17*100/$V$33,0)</f>
        <v>8</v>
      </c>
      <c r="Y17" s="14"/>
      <c r="Z17" s="33">
        <f>SUM(Z15:Z16)</f>
        <v>60883854</v>
      </c>
      <c r="AA17" s="13"/>
      <c r="AB17" s="19">
        <f>ROUND(Z17*100/$Z$33,0)+1</f>
        <v>9</v>
      </c>
      <c r="AC17" s="13"/>
    </row>
    <row r="18" spans="1:29" ht="15" customHeight="1">
      <c r="A18" s="11" t="s">
        <v>16</v>
      </c>
      <c r="O18" s="12"/>
      <c r="P18" s="11"/>
      <c r="Q18" s="12"/>
      <c r="R18" s="21"/>
      <c r="S18" s="13"/>
      <c r="T18" s="21"/>
      <c r="U18" s="12"/>
      <c r="V18" s="21"/>
      <c r="W18" s="13"/>
      <c r="X18" s="13"/>
      <c r="Y18" s="14"/>
      <c r="Z18" s="21"/>
      <c r="AA18" s="13"/>
      <c r="AB18" s="13"/>
      <c r="AC18" s="13"/>
    </row>
    <row r="19" spans="1:29" ht="15" customHeight="1">
      <c r="A19" s="11" t="s">
        <v>63</v>
      </c>
      <c r="C19" s="16">
        <v>3273990</v>
      </c>
      <c r="E19" s="48">
        <f>ROUND(C19*100/$C$33,0)+1</f>
        <v>1</v>
      </c>
      <c r="G19" s="16">
        <v>3000000</v>
      </c>
      <c r="I19" s="17">
        <v>1</v>
      </c>
      <c r="K19" s="49">
        <v>0</v>
      </c>
      <c r="M19" s="48">
        <v>0</v>
      </c>
      <c r="N19" s="13"/>
      <c r="O19" s="12"/>
      <c r="P19" s="15" t="s">
        <v>15</v>
      </c>
      <c r="Q19" s="12"/>
      <c r="R19" s="24">
        <f>SUM(R12,R17)</f>
        <v>88589680</v>
      </c>
      <c r="S19" s="13"/>
      <c r="T19" s="24">
        <f>T12+T17</f>
        <v>12</v>
      </c>
      <c r="U19" s="12"/>
      <c r="V19" s="24">
        <f>SUM(V12,V17)</f>
        <v>99805005</v>
      </c>
      <c r="W19" s="13"/>
      <c r="X19" s="19">
        <f>ROUND(V19*100/$V$33,0)</f>
        <v>13</v>
      </c>
      <c r="Y19" s="14"/>
      <c r="Z19" s="24">
        <f>SUM(Z12,Z17)</f>
        <v>136366725</v>
      </c>
      <c r="AA19" s="13"/>
      <c r="AB19" s="19">
        <f>ROUND(Z19*100/$Z$33,0)</f>
        <v>19</v>
      </c>
      <c r="AC19" s="13"/>
    </row>
    <row r="20" spans="3:29" ht="15" customHeight="1">
      <c r="C20" s="1"/>
      <c r="G20" s="1"/>
      <c r="O20" s="12"/>
      <c r="P20" s="11"/>
      <c r="Q20" s="12"/>
      <c r="R20" s="21"/>
      <c r="S20" s="13"/>
      <c r="T20" s="21"/>
      <c r="U20" s="12"/>
      <c r="V20" s="21"/>
      <c r="W20" s="13"/>
      <c r="X20" s="13"/>
      <c r="Y20" s="14"/>
      <c r="Z20" s="21"/>
      <c r="AA20" s="13"/>
      <c r="AB20" s="13"/>
      <c r="AC20" s="13"/>
    </row>
    <row r="21" spans="1:29" ht="15" customHeight="1">
      <c r="A21" s="11" t="s">
        <v>40</v>
      </c>
      <c r="B21" s="12"/>
      <c r="C21" s="16">
        <v>5684129</v>
      </c>
      <c r="D21" s="13"/>
      <c r="E21" s="17">
        <f>ROUND(C21*100/$C$33,0)</f>
        <v>1</v>
      </c>
      <c r="F21" s="30"/>
      <c r="G21" s="16">
        <v>6428721</v>
      </c>
      <c r="H21" s="14"/>
      <c r="I21" s="17">
        <v>1</v>
      </c>
      <c r="J21" s="30"/>
      <c r="K21" s="16">
        <v>13067809</v>
      </c>
      <c r="L21" s="14"/>
      <c r="M21" s="17">
        <v>2</v>
      </c>
      <c r="N21" s="13"/>
      <c r="O21" s="12"/>
      <c r="P21" s="11"/>
      <c r="Q21" s="12"/>
      <c r="R21" s="21"/>
      <c r="S21" s="13"/>
      <c r="T21" s="21"/>
      <c r="U21" s="12"/>
      <c r="V21" s="21"/>
      <c r="W21" s="13"/>
      <c r="X21" s="13"/>
      <c r="Y21" s="14"/>
      <c r="Z21" s="21"/>
      <c r="AA21" s="13"/>
      <c r="AB21" s="13"/>
      <c r="AC21" s="13"/>
    </row>
    <row r="22" spans="3:30" ht="15" customHeight="1">
      <c r="C22" s="1"/>
      <c r="E22" s="4"/>
      <c r="F22" s="4"/>
      <c r="G22" s="2"/>
      <c r="H22" s="4"/>
      <c r="I22" s="4"/>
      <c r="J22" s="4"/>
      <c r="K22" s="4"/>
      <c r="L22" s="4"/>
      <c r="M22" s="4"/>
      <c r="O22" s="12"/>
      <c r="P22" s="11" t="s">
        <v>55</v>
      </c>
      <c r="Q22" s="12"/>
      <c r="R22" s="21"/>
      <c r="S22" s="13"/>
      <c r="T22" s="21"/>
      <c r="U22" s="12"/>
      <c r="V22" s="21"/>
      <c r="W22" s="13"/>
      <c r="X22" s="13"/>
      <c r="Y22" s="14"/>
      <c r="Z22" s="21"/>
      <c r="AA22" s="13"/>
      <c r="AB22" s="13"/>
      <c r="AC22" s="13"/>
      <c r="AD22" s="26"/>
    </row>
    <row r="23" spans="1:29" ht="15" customHeight="1">
      <c r="A23" s="11" t="s">
        <v>56</v>
      </c>
      <c r="B23" s="12"/>
      <c r="C23" s="16">
        <v>3147603</v>
      </c>
      <c r="D23" s="13"/>
      <c r="E23" s="48">
        <f>ROUND(C23*100/$C$33,0)</f>
        <v>0</v>
      </c>
      <c r="F23" s="30"/>
      <c r="G23" s="16">
        <v>2667270</v>
      </c>
      <c r="H23" s="14"/>
      <c r="I23" s="48">
        <v>0</v>
      </c>
      <c r="J23" s="30"/>
      <c r="K23" s="16">
        <v>2917393</v>
      </c>
      <c r="L23" s="14"/>
      <c r="M23" s="17">
        <v>1</v>
      </c>
      <c r="O23" s="12"/>
      <c r="P23" s="15" t="s">
        <v>17</v>
      </c>
      <c r="Q23" s="12"/>
      <c r="R23" s="21">
        <v>400000000</v>
      </c>
      <c r="S23" s="13"/>
      <c r="T23" s="35">
        <f>ROUND(R23*100/$R$33,0)</f>
        <v>56</v>
      </c>
      <c r="U23" s="12"/>
      <c r="V23" s="21">
        <v>400000000</v>
      </c>
      <c r="W23" s="13"/>
      <c r="X23" s="17">
        <f>52+1</f>
        <v>53</v>
      </c>
      <c r="Y23" s="14"/>
      <c r="Z23" s="21">
        <v>400000000</v>
      </c>
      <c r="AA23" s="13"/>
      <c r="AB23" s="17">
        <v>55</v>
      </c>
      <c r="AC23" s="13"/>
    </row>
    <row r="24" spans="14:29" ht="15" customHeight="1">
      <c r="N24" s="13"/>
      <c r="O24" s="12"/>
      <c r="P24" s="15" t="s">
        <v>18</v>
      </c>
      <c r="Q24" s="12"/>
      <c r="R24" s="21"/>
      <c r="S24" s="13"/>
      <c r="T24" s="21"/>
      <c r="U24" s="12"/>
      <c r="V24" s="21"/>
      <c r="W24" s="13"/>
      <c r="X24" s="13"/>
      <c r="Y24" s="14"/>
      <c r="Z24" s="21"/>
      <c r="AA24" s="13"/>
      <c r="AB24" s="17"/>
      <c r="AC24" s="13"/>
    </row>
    <row r="25" spans="1:29" ht="15" customHeight="1">
      <c r="A25" s="11" t="s">
        <v>64</v>
      </c>
      <c r="C25" s="16">
        <v>7560000</v>
      </c>
      <c r="E25" s="17">
        <f>ROUND(C25*100/$C$33,0)</f>
        <v>1</v>
      </c>
      <c r="G25" s="16">
        <v>6704250</v>
      </c>
      <c r="I25" s="17">
        <v>1</v>
      </c>
      <c r="K25" s="49">
        <v>0</v>
      </c>
      <c r="M25" s="48">
        <v>0</v>
      </c>
      <c r="N25" s="14"/>
      <c r="O25" s="12"/>
      <c r="P25" s="22" t="s">
        <v>19</v>
      </c>
      <c r="Q25" s="12"/>
      <c r="R25" s="21">
        <v>123082504</v>
      </c>
      <c r="S25" s="13"/>
      <c r="T25" s="35">
        <f>ROUND(R25*100/$R$33,0)</f>
        <v>17</v>
      </c>
      <c r="U25" s="12"/>
      <c r="V25" s="21">
        <v>123082504</v>
      </c>
      <c r="W25" s="13"/>
      <c r="X25" s="17">
        <v>16</v>
      </c>
      <c r="Y25" s="14"/>
      <c r="Z25" s="21">
        <v>123082504</v>
      </c>
      <c r="AA25" s="13"/>
      <c r="AB25" s="17">
        <v>17</v>
      </c>
      <c r="AC25" s="13"/>
    </row>
    <row r="26" spans="1:30" ht="15" customHeight="1">
      <c r="A26" s="11"/>
      <c r="C26" s="1"/>
      <c r="G26" s="1"/>
      <c r="N26" s="14"/>
      <c r="O26" s="12"/>
      <c r="P26" s="15" t="s">
        <v>20</v>
      </c>
      <c r="Q26" s="12"/>
      <c r="R26" s="21"/>
      <c r="S26" s="13"/>
      <c r="T26" s="21"/>
      <c r="U26" s="12"/>
      <c r="V26" s="21"/>
      <c r="W26" s="13"/>
      <c r="X26" s="13"/>
      <c r="Y26" s="14"/>
      <c r="Z26" s="21"/>
      <c r="AA26" s="13"/>
      <c r="AB26" s="14"/>
      <c r="AC26" s="13"/>
      <c r="AD26" s="26"/>
    </row>
    <row r="27" spans="1:30" ht="15" customHeight="1">
      <c r="A27" s="11" t="s">
        <v>57</v>
      </c>
      <c r="B27" s="12"/>
      <c r="C27" s="1"/>
      <c r="F27" s="12"/>
      <c r="G27" s="1"/>
      <c r="J27" s="12"/>
      <c r="N27" s="13"/>
      <c r="O27" s="12"/>
      <c r="P27" s="22" t="s">
        <v>21</v>
      </c>
      <c r="Q27" s="12"/>
      <c r="R27" s="21">
        <v>38088744</v>
      </c>
      <c r="S27" s="13"/>
      <c r="T27" s="35">
        <f>ROUND(R27*100/$R$33,0)</f>
        <v>5</v>
      </c>
      <c r="U27" s="12"/>
      <c r="V27" s="21">
        <v>29498989</v>
      </c>
      <c r="W27" s="13"/>
      <c r="X27" s="17">
        <v>4</v>
      </c>
      <c r="Y27" s="14"/>
      <c r="Z27" s="21">
        <v>29498989</v>
      </c>
      <c r="AA27" s="13"/>
      <c r="AB27" s="17">
        <v>4</v>
      </c>
      <c r="AC27" s="13"/>
      <c r="AD27" s="26"/>
    </row>
    <row r="28" spans="1:30" ht="15" customHeight="1">
      <c r="A28" s="15" t="s">
        <v>61</v>
      </c>
      <c r="B28" s="12"/>
      <c r="C28" s="52">
        <v>104761991</v>
      </c>
      <c r="D28" s="13"/>
      <c r="E28" s="17">
        <f>ROUND(C28*100/$C$33,0)</f>
        <v>15</v>
      </c>
      <c r="F28" s="12"/>
      <c r="G28" s="16">
        <v>104705759</v>
      </c>
      <c r="H28" s="13"/>
      <c r="I28" s="17">
        <v>13</v>
      </c>
      <c r="J28" s="12"/>
      <c r="K28" s="16">
        <v>104705759</v>
      </c>
      <c r="L28" s="13"/>
      <c r="M28" s="17">
        <v>14</v>
      </c>
      <c r="N28" s="13"/>
      <c r="O28" s="30"/>
      <c r="P28" s="22" t="s">
        <v>22</v>
      </c>
      <c r="R28" s="21">
        <v>42799168</v>
      </c>
      <c r="T28" s="35">
        <f>ROUND(R28*100/$R$33,0)</f>
        <v>6</v>
      </c>
      <c r="V28" s="21">
        <v>25190170</v>
      </c>
      <c r="X28" s="17">
        <v>3</v>
      </c>
      <c r="Y28" s="14"/>
      <c r="Z28" s="21">
        <v>25190170</v>
      </c>
      <c r="AB28" s="17">
        <v>3</v>
      </c>
      <c r="AD28" s="26"/>
    </row>
    <row r="29" spans="1:31" ht="15" customHeight="1">
      <c r="A29" s="15" t="s">
        <v>26</v>
      </c>
      <c r="B29" s="12"/>
      <c r="C29" s="16">
        <v>2397028</v>
      </c>
      <c r="D29" s="14"/>
      <c r="E29" s="50">
        <f>ROUND(C29*100/$C$33,0)</f>
        <v>0</v>
      </c>
      <c r="F29" s="12"/>
      <c r="G29" s="16">
        <v>2356191</v>
      </c>
      <c r="H29" s="14"/>
      <c r="I29" s="50" t="s">
        <v>70</v>
      </c>
      <c r="J29" s="12"/>
      <c r="K29" s="16">
        <v>16461437</v>
      </c>
      <c r="L29" s="14"/>
      <c r="M29" s="19">
        <v>2</v>
      </c>
      <c r="O29" s="12"/>
      <c r="P29" s="22" t="s">
        <v>23</v>
      </c>
      <c r="Q29" s="12"/>
      <c r="R29" s="21">
        <v>25353868</v>
      </c>
      <c r="S29" s="13"/>
      <c r="T29" s="35">
        <f>ROUND(R29*100/$R$33,0)</f>
        <v>4</v>
      </c>
      <c r="U29" s="12"/>
      <c r="V29" s="21">
        <v>85397871</v>
      </c>
      <c r="W29" s="13"/>
      <c r="X29" s="17">
        <v>11</v>
      </c>
      <c r="Y29" s="14"/>
      <c r="Z29" s="21">
        <v>18218313</v>
      </c>
      <c r="AA29" s="13"/>
      <c r="AB29" s="17">
        <v>2</v>
      </c>
      <c r="AC29" s="13"/>
      <c r="AD29" s="26"/>
      <c r="AE29" s="1"/>
    </row>
    <row r="30" spans="1:29" ht="15" customHeight="1">
      <c r="A30" s="22" t="s">
        <v>27</v>
      </c>
      <c r="B30" s="12"/>
      <c r="C30" s="33">
        <f>SUM(C28:C29)</f>
        <v>107159019</v>
      </c>
      <c r="D30" s="13"/>
      <c r="E30" s="29">
        <f>SUM(E28:E29)</f>
        <v>15</v>
      </c>
      <c r="F30" s="12"/>
      <c r="G30" s="33">
        <f>SUM(G28:G29)</f>
        <v>107061950</v>
      </c>
      <c r="H30" s="13"/>
      <c r="I30" s="29">
        <f>SUM(I28:I29)</f>
        <v>13</v>
      </c>
      <c r="J30" s="12"/>
      <c r="K30" s="23">
        <f>SUM(K28:K29)</f>
        <v>121167196</v>
      </c>
      <c r="L30" s="13"/>
      <c r="M30" s="29">
        <v>16</v>
      </c>
      <c r="N30" s="13"/>
      <c r="O30" s="12"/>
      <c r="P30" s="15" t="s">
        <v>24</v>
      </c>
      <c r="Q30" s="12"/>
      <c r="R30" s="21">
        <v>-2488049</v>
      </c>
      <c r="S30" s="27"/>
      <c r="T30" s="48">
        <f>ROUND(R30*100/$R$33,0)</f>
        <v>0</v>
      </c>
      <c r="U30" s="12"/>
      <c r="V30" s="21">
        <v>-528159</v>
      </c>
      <c r="W30" s="53"/>
      <c r="X30" s="50">
        <f>ROUND(V30*100/$V$33,0)</f>
        <v>0</v>
      </c>
      <c r="Y30" s="54"/>
      <c r="Z30" s="21">
        <v>936339</v>
      </c>
      <c r="AA30" s="27"/>
      <c r="AB30" s="50">
        <v>0</v>
      </c>
      <c r="AC30" s="27"/>
    </row>
    <row r="31" spans="1:29" ht="15" customHeight="1">
      <c r="A31" s="22" t="s">
        <v>58</v>
      </c>
      <c r="B31" s="12"/>
      <c r="C31" s="33">
        <f>C30+C23+C21+C19+C25</f>
        <v>126824741</v>
      </c>
      <c r="D31" s="13"/>
      <c r="E31" s="29">
        <f>E30+E23+E21+E19+E25</f>
        <v>18</v>
      </c>
      <c r="F31" s="12"/>
      <c r="G31" s="33">
        <f>G30+G23+G21+G19+G25</f>
        <v>125862191</v>
      </c>
      <c r="H31" s="13"/>
      <c r="I31" s="29">
        <f>I30+I23+I21+I19+I25</f>
        <v>16</v>
      </c>
      <c r="J31" s="12"/>
      <c r="K31" s="23">
        <f>K30+K23+K21</f>
        <v>137152398</v>
      </c>
      <c r="L31" s="13"/>
      <c r="M31" s="29">
        <f>M30+M23+M21</f>
        <v>19</v>
      </c>
      <c r="O31" s="12"/>
      <c r="P31" s="22" t="s">
        <v>25</v>
      </c>
      <c r="Q31" s="12"/>
      <c r="R31" s="33">
        <f>SUM(R23:R30)</f>
        <v>626836235</v>
      </c>
      <c r="S31" s="13"/>
      <c r="T31" s="33">
        <f>SUM(T23:T30)</f>
        <v>88</v>
      </c>
      <c r="U31" s="12"/>
      <c r="V31" s="33">
        <f>SUM(V23:V30)</f>
        <v>662641375</v>
      </c>
      <c r="W31" s="13"/>
      <c r="X31" s="19">
        <f>ROUND(V31*100/$V$33,0)</f>
        <v>87</v>
      </c>
      <c r="Y31" s="14"/>
      <c r="Z31" s="33">
        <f>SUM(Z23:Z30)</f>
        <v>596926315</v>
      </c>
      <c r="AA31" s="13"/>
      <c r="AB31" s="45">
        <f>SUM(AB23:AB30)</f>
        <v>81</v>
      </c>
      <c r="AC31" s="13"/>
    </row>
    <row r="32" spans="3:29" ht="15" customHeight="1">
      <c r="C32" s="1"/>
      <c r="G32" s="1"/>
      <c r="O32" s="12"/>
      <c r="P32" s="11"/>
      <c r="Q32" s="12"/>
      <c r="R32" s="21"/>
      <c r="S32" s="13"/>
      <c r="T32" s="21"/>
      <c r="U32" s="12"/>
      <c r="V32" s="21"/>
      <c r="W32" s="13"/>
      <c r="X32" s="13"/>
      <c r="Y32" s="14"/>
      <c r="Z32" s="21"/>
      <c r="AA32" s="13"/>
      <c r="AB32" s="13"/>
      <c r="AC32" s="13"/>
    </row>
    <row r="33" spans="1:29" ht="15" customHeight="1" thickBot="1">
      <c r="A33" s="11" t="s">
        <v>28</v>
      </c>
      <c r="B33" s="12"/>
      <c r="C33" s="34">
        <f>SUM(C16,C21,C23,C30,C19,C25)</f>
        <v>715425915</v>
      </c>
      <c r="D33" s="13"/>
      <c r="E33" s="47">
        <v>100</v>
      </c>
      <c r="F33" s="12"/>
      <c r="G33" s="34">
        <f>SUM(G16,G21,G23,G30,G19,G25)</f>
        <v>762446380</v>
      </c>
      <c r="H33" s="13"/>
      <c r="I33" s="47">
        <v>100</v>
      </c>
      <c r="J33" s="12"/>
      <c r="K33" s="34">
        <f>SUM(K16,K21,K23,K30)</f>
        <v>733293040</v>
      </c>
      <c r="L33" s="13"/>
      <c r="M33" s="47">
        <v>100</v>
      </c>
      <c r="P33" s="11" t="s">
        <v>59</v>
      </c>
      <c r="Q33" s="12"/>
      <c r="R33" s="34">
        <f>SUM(R31,R19)</f>
        <v>715425915</v>
      </c>
      <c r="S33" s="13"/>
      <c r="T33" s="34">
        <v>100</v>
      </c>
      <c r="U33" s="12"/>
      <c r="V33" s="34">
        <f>SUM(V31,V19)</f>
        <v>762446380</v>
      </c>
      <c r="W33" s="13"/>
      <c r="X33" s="31">
        <v>100</v>
      </c>
      <c r="Y33" s="14"/>
      <c r="Z33" s="34">
        <f>SUM(Z31,Z19)</f>
        <v>733293040</v>
      </c>
      <c r="AA33" s="13"/>
      <c r="AB33" s="31">
        <v>100</v>
      </c>
      <c r="AC33" s="13"/>
    </row>
    <row r="34" spans="18:29" ht="15" customHeight="1" thickTop="1">
      <c r="R34" s="3">
        <f>IF(R33=C33,"","error")</f>
      </c>
      <c r="V34" s="3">
        <f>IF(V33=G33,"","error")</f>
      </c>
      <c r="Z34" s="3">
        <f>IF(Z33=K33,"","error")</f>
      </c>
      <c r="AC34" s="13"/>
    </row>
    <row r="35" spans="18:29" ht="15" customHeight="1">
      <c r="R35" s="3">
        <f>IF(C33=R33,"","error")</f>
      </c>
      <c r="V35" s="3">
        <f>IF(G33=V33,"","error")</f>
      </c>
      <c r="Z35" s="3">
        <f>IF(K33=Z33,"","error")</f>
      </c>
      <c r="AC35" s="13"/>
    </row>
    <row r="36" spans="3:29" ht="15" customHeight="1">
      <c r="C36" s="32"/>
      <c r="P36" s="11"/>
      <c r="Q36" s="12"/>
      <c r="R36" s="21"/>
      <c r="S36" s="13"/>
      <c r="T36" s="13"/>
      <c r="U36" s="12"/>
      <c r="V36" s="21"/>
      <c r="W36" s="13"/>
      <c r="X36" s="13"/>
      <c r="Y36" s="14"/>
      <c r="Z36" s="13"/>
      <c r="AA36" s="13"/>
      <c r="AB36" s="13"/>
      <c r="AC36" s="13"/>
    </row>
    <row r="37" spans="3:29" ht="15" customHeight="1">
      <c r="C37" s="32"/>
      <c r="R37" s="1"/>
      <c r="V37" s="1"/>
      <c r="AC37" s="13"/>
    </row>
    <row r="38" ht="15" customHeight="1">
      <c r="Y38" s="3"/>
    </row>
    <row r="39" ht="15" customHeight="1">
      <c r="Y39" s="3"/>
    </row>
    <row r="40" ht="15" customHeight="1">
      <c r="Y40" s="3"/>
    </row>
  </sheetData>
  <sheetProtection/>
  <mergeCells count="10">
    <mergeCell ref="K6:M6"/>
    <mergeCell ref="A1:AC1"/>
    <mergeCell ref="A2:AC2"/>
    <mergeCell ref="A3:AC3"/>
    <mergeCell ref="A4:AC4"/>
    <mergeCell ref="R6:T6"/>
    <mergeCell ref="V6:X6"/>
    <mergeCell ref="Z6:AB6"/>
    <mergeCell ref="C6:E6"/>
    <mergeCell ref="G6:I6"/>
  </mergeCells>
  <printOptions/>
  <pageMargins left="0.42" right="0.32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1:S36"/>
  <sheetViews>
    <sheetView zoomScalePageLayoutView="0" workbookViewId="0" topLeftCell="A1">
      <selection activeCell="T20" sqref="T20"/>
    </sheetView>
  </sheetViews>
  <sheetFormatPr defaultColWidth="10.28125" defaultRowHeight="15" customHeight="1"/>
  <cols>
    <col min="1" max="1" width="32.57421875" style="3" customWidth="1"/>
    <col min="2" max="2" width="4.00390625" style="3" customWidth="1"/>
    <col min="3" max="3" width="15.140625" style="3" customWidth="1"/>
    <col min="4" max="4" width="2.57421875" style="3" customWidth="1"/>
    <col min="5" max="5" width="10.28125" style="3" customWidth="1"/>
    <col min="6" max="6" width="3.28125" style="3" customWidth="1"/>
    <col min="7" max="7" width="13.8515625" style="3" customWidth="1"/>
    <col min="8" max="8" width="2.57421875" style="3" customWidth="1"/>
    <col min="9" max="9" width="10.28125" style="3" customWidth="1"/>
    <col min="10" max="10" width="2.8515625" style="3" customWidth="1"/>
    <col min="11" max="11" width="15.00390625" style="3" customWidth="1"/>
    <col min="12" max="12" width="2.57421875" style="3" customWidth="1"/>
    <col min="13" max="13" width="10.28125" style="3" customWidth="1"/>
    <col min="14" max="14" width="3.28125" style="3" customWidth="1"/>
    <col min="15" max="15" width="13.8515625" style="3" customWidth="1"/>
    <col min="16" max="16" width="2.57421875" style="3" customWidth="1"/>
    <col min="17" max="16384" width="10.28125" style="3" customWidth="1"/>
  </cols>
  <sheetData>
    <row r="1" spans="1:17" ht="15" customHeight="1">
      <c r="A1" s="66" t="s">
        <v>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15" customHeight="1">
      <c r="A2" s="66" t="s">
        <v>50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5" customHeight="1">
      <c r="A3" s="66" t="s">
        <v>76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" customHeight="1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ht="15" customHeight="1">
      <c r="A5" s="36"/>
    </row>
    <row r="6" spans="1:17" ht="15" customHeight="1" thickBot="1">
      <c r="A6" s="5"/>
      <c r="B6" s="5"/>
      <c r="C6" s="68" t="s">
        <v>65</v>
      </c>
      <c r="D6" s="68"/>
      <c r="E6" s="68"/>
      <c r="F6" s="5"/>
      <c r="G6" s="68" t="s">
        <v>66</v>
      </c>
      <c r="H6" s="68"/>
      <c r="I6" s="68"/>
      <c r="K6" s="68" t="s">
        <v>67</v>
      </c>
      <c r="L6" s="68"/>
      <c r="M6" s="68"/>
      <c r="N6" s="5"/>
      <c r="O6" s="68" t="s">
        <v>68</v>
      </c>
      <c r="P6" s="68"/>
      <c r="Q6" s="68"/>
    </row>
    <row r="7" spans="1:17" ht="15" customHeight="1" thickBot="1">
      <c r="A7" s="5"/>
      <c r="B7" s="5"/>
      <c r="C7" s="46" t="s">
        <v>5</v>
      </c>
      <c r="D7" s="37"/>
      <c r="E7" s="10" t="s">
        <v>6</v>
      </c>
      <c r="F7" s="7"/>
      <c r="G7" s="46" t="s">
        <v>5</v>
      </c>
      <c r="H7" s="37"/>
      <c r="I7" s="10" t="s">
        <v>6</v>
      </c>
      <c r="K7" s="10" t="s">
        <v>5</v>
      </c>
      <c r="L7" s="37"/>
      <c r="M7" s="10" t="s">
        <v>6</v>
      </c>
      <c r="N7" s="7"/>
      <c r="O7" s="55" t="s">
        <v>5</v>
      </c>
      <c r="P7" s="37"/>
      <c r="Q7" s="10" t="s">
        <v>6</v>
      </c>
    </row>
    <row r="8" spans="1:17" ht="15" customHeight="1">
      <c r="A8" s="5" t="s">
        <v>29</v>
      </c>
      <c r="B8" s="5"/>
      <c r="C8" s="28">
        <v>53484519</v>
      </c>
      <c r="D8" s="38"/>
      <c r="E8" s="56">
        <f>ROUNDUP(C8*100/$C$8,0)</f>
        <v>100</v>
      </c>
      <c r="F8" s="38"/>
      <c r="G8" s="28">
        <v>50286315</v>
      </c>
      <c r="H8" s="38"/>
      <c r="I8" s="56">
        <f>ROUNDDOWN(G8*100/$G$8,0)</f>
        <v>100</v>
      </c>
      <c r="K8" s="28">
        <v>165709816</v>
      </c>
      <c r="L8" s="38"/>
      <c r="M8" s="56">
        <f>ROUNDUP(K8*100/$K$8,0)</f>
        <v>100</v>
      </c>
      <c r="N8" s="38"/>
      <c r="O8" s="28">
        <v>154525455</v>
      </c>
      <c r="P8" s="38"/>
      <c r="Q8" s="56">
        <f>ROUND(O8*100/$O$8,0)</f>
        <v>100</v>
      </c>
    </row>
    <row r="9" spans="1:17" ht="15" customHeight="1">
      <c r="A9" s="5" t="s">
        <v>41</v>
      </c>
      <c r="B9" s="5"/>
      <c r="C9" s="39">
        <v>-49400064</v>
      </c>
      <c r="D9" s="40"/>
      <c r="E9" s="57">
        <f>ROUNDUP(C9*100/$C$8,0)</f>
        <v>-93</v>
      </c>
      <c r="F9" s="40"/>
      <c r="G9" s="39">
        <v>-46743083</v>
      </c>
      <c r="H9" s="40"/>
      <c r="I9" s="57">
        <f>ROUND(G9*100/$G$8,0)</f>
        <v>-93</v>
      </c>
      <c r="J9" s="41"/>
      <c r="K9" s="28">
        <v>-151249286</v>
      </c>
      <c r="L9" s="40"/>
      <c r="M9" s="57">
        <f>ROUNDUP(K9*100/$K$8,0)</f>
        <v>-92</v>
      </c>
      <c r="N9" s="40"/>
      <c r="O9" s="28">
        <v>-141274360</v>
      </c>
      <c r="P9" s="40"/>
      <c r="Q9" s="57">
        <f>ROUND(O9*100/$O$8,0)</f>
        <v>-91</v>
      </c>
    </row>
    <row r="10" spans="1:17" ht="15" customHeight="1">
      <c r="A10" s="5" t="s">
        <v>30</v>
      </c>
      <c r="B10" s="5"/>
      <c r="C10" s="39">
        <f>SUM(C8:C9)</f>
        <v>4084455</v>
      </c>
      <c r="D10" s="38"/>
      <c r="E10" s="57">
        <f>SUM(E8:E9)</f>
        <v>7</v>
      </c>
      <c r="F10" s="38"/>
      <c r="G10" s="39">
        <f>SUM(G8:G9)</f>
        <v>3543232</v>
      </c>
      <c r="H10" s="38"/>
      <c r="I10" s="57">
        <f>SUM(I8:I9)</f>
        <v>7</v>
      </c>
      <c r="K10" s="45">
        <f>SUM(K8:K9)</f>
        <v>14460530</v>
      </c>
      <c r="L10" s="38"/>
      <c r="M10" s="57">
        <f>SUM(M8:M9)</f>
        <v>8</v>
      </c>
      <c r="N10" s="38"/>
      <c r="O10" s="45">
        <f>SUM(O8:O9)</f>
        <v>13251095</v>
      </c>
      <c r="P10" s="38"/>
      <c r="Q10" s="57">
        <f>SUM(Q8:Q9)</f>
        <v>9</v>
      </c>
    </row>
    <row r="11" spans="1:17" ht="15" customHeight="1">
      <c r="A11" s="5"/>
      <c r="B11" s="5"/>
      <c r="C11" s="27"/>
      <c r="D11" s="38"/>
      <c r="E11" s="58"/>
      <c r="F11" s="38"/>
      <c r="G11" s="27"/>
      <c r="H11" s="38"/>
      <c r="I11" s="58"/>
      <c r="K11" s="27"/>
      <c r="L11" s="38"/>
      <c r="M11" s="58"/>
      <c r="N11" s="38"/>
      <c r="O11" s="27"/>
      <c r="P11" s="38"/>
      <c r="Q11" s="58"/>
    </row>
    <row r="12" spans="1:17" ht="15" customHeight="1">
      <c r="A12" s="5" t="s">
        <v>42</v>
      </c>
      <c r="B12" s="5"/>
      <c r="C12" s="27"/>
      <c r="D12" s="38"/>
      <c r="E12" s="58"/>
      <c r="F12" s="38"/>
      <c r="G12" s="27"/>
      <c r="H12" s="38"/>
      <c r="I12" s="58"/>
      <c r="K12" s="27"/>
      <c r="L12" s="38"/>
      <c r="M12" s="58"/>
      <c r="N12" s="38"/>
      <c r="O12" s="27"/>
      <c r="P12" s="38"/>
      <c r="Q12" s="58"/>
    </row>
    <row r="13" spans="1:19" ht="15" customHeight="1">
      <c r="A13" s="5" t="s">
        <v>43</v>
      </c>
      <c r="B13" s="5"/>
      <c r="C13" s="27">
        <v>4105594</v>
      </c>
      <c r="D13" s="38"/>
      <c r="E13" s="56">
        <f>ROUNDUP(C13*100/$C$8,0)</f>
        <v>8</v>
      </c>
      <c r="F13" s="38"/>
      <c r="G13" s="28">
        <v>7118602</v>
      </c>
      <c r="H13" s="38"/>
      <c r="I13" s="56">
        <f>ROUNDDOWN(G13*100/$G$8,0)</f>
        <v>14</v>
      </c>
      <c r="K13" s="62">
        <v>14985168</v>
      </c>
      <c r="L13" s="38"/>
      <c r="M13" s="56">
        <f>ROUNDUP(K13*100/$K$8,0)</f>
        <v>10</v>
      </c>
      <c r="N13" s="38"/>
      <c r="O13" s="62">
        <v>10645213</v>
      </c>
      <c r="P13" s="38"/>
      <c r="Q13" s="56">
        <f>ROUND(O13*100/$O$8,0)</f>
        <v>7</v>
      </c>
      <c r="S13" s="18"/>
    </row>
    <row r="14" spans="1:17" ht="15" customHeight="1">
      <c r="A14" s="5" t="s">
        <v>44</v>
      </c>
      <c r="B14" s="5"/>
      <c r="C14" s="39">
        <v>910160</v>
      </c>
      <c r="D14" s="38"/>
      <c r="E14" s="56">
        <f>ROUNDUP(C14*100/$C$8,0)</f>
        <v>2</v>
      </c>
      <c r="F14" s="38"/>
      <c r="G14" s="39">
        <v>-3318189</v>
      </c>
      <c r="H14" s="38"/>
      <c r="I14" s="56">
        <f>ROUNDDOWN(G14*100/$G$8,0)</f>
        <v>-6</v>
      </c>
      <c r="K14" s="28">
        <v>-1450033</v>
      </c>
      <c r="L14" s="38"/>
      <c r="M14" s="57">
        <f>ROUNDUP(K14*100/$K$8,0)</f>
        <v>-1</v>
      </c>
      <c r="N14" s="38"/>
      <c r="O14" s="28">
        <v>-3318189</v>
      </c>
      <c r="P14" s="38"/>
      <c r="Q14" s="56">
        <f>ROUND(O14*100/$O$8,0)</f>
        <v>-2</v>
      </c>
    </row>
    <row r="15" spans="1:17" ht="15" customHeight="1">
      <c r="A15" s="5" t="s">
        <v>31</v>
      </c>
      <c r="B15" s="5"/>
      <c r="C15" s="45">
        <f>SUM(C13:C14)</f>
        <v>5015754</v>
      </c>
      <c r="D15" s="38"/>
      <c r="E15" s="59">
        <f>SUM(E13:E14)</f>
        <v>10</v>
      </c>
      <c r="F15" s="38"/>
      <c r="G15" s="45">
        <f>SUM(G13:G14)</f>
        <v>3800413</v>
      </c>
      <c r="H15" s="38"/>
      <c r="I15" s="59">
        <f>SUM(I13:I14)</f>
        <v>8</v>
      </c>
      <c r="K15" s="45">
        <f>SUM(K13:K14)</f>
        <v>13535135</v>
      </c>
      <c r="L15" s="38"/>
      <c r="M15" s="59">
        <f>SUM(M13:M14)</f>
        <v>9</v>
      </c>
      <c r="N15" s="38"/>
      <c r="O15" s="45">
        <f>SUM(O13:O14)</f>
        <v>7327024</v>
      </c>
      <c r="P15" s="38"/>
      <c r="Q15" s="59">
        <f>SUM(Q13:Q14)</f>
        <v>5</v>
      </c>
    </row>
    <row r="16" spans="1:17" ht="15" customHeight="1">
      <c r="A16" s="5"/>
      <c r="B16" s="5"/>
      <c r="C16" s="27"/>
      <c r="D16" s="38"/>
      <c r="E16" s="58"/>
      <c r="F16" s="38"/>
      <c r="G16" s="27"/>
      <c r="H16" s="38"/>
      <c r="I16" s="58"/>
      <c r="K16" s="27"/>
      <c r="L16" s="38"/>
      <c r="M16" s="58"/>
      <c r="N16" s="38"/>
      <c r="O16" s="27"/>
      <c r="P16" s="38"/>
      <c r="Q16" s="58"/>
    </row>
    <row r="17" spans="1:17" ht="15" customHeight="1">
      <c r="A17" s="5" t="s">
        <v>32</v>
      </c>
      <c r="B17" s="5"/>
      <c r="C17" s="27">
        <v>9100209</v>
      </c>
      <c r="D17" s="38"/>
      <c r="E17" s="58">
        <f>E10+E15</f>
        <v>17</v>
      </c>
      <c r="F17" s="38"/>
      <c r="G17" s="27">
        <v>7343645</v>
      </c>
      <c r="H17" s="38"/>
      <c r="I17" s="58">
        <f>I10+I15</f>
        <v>15</v>
      </c>
      <c r="K17" s="27">
        <f>SUM(K10,K15)</f>
        <v>27995665</v>
      </c>
      <c r="L17" s="38"/>
      <c r="M17" s="58">
        <f>M10+M15</f>
        <v>17</v>
      </c>
      <c r="N17" s="38"/>
      <c r="O17" s="27">
        <f>SUM(O10,O15)</f>
        <v>20578119</v>
      </c>
      <c r="P17" s="38"/>
      <c r="Q17" s="58">
        <f>Q10+Q15</f>
        <v>14</v>
      </c>
    </row>
    <row r="18" spans="1:19" ht="15" customHeight="1">
      <c r="A18" s="5"/>
      <c r="B18" s="5"/>
      <c r="C18" s="27"/>
      <c r="D18" s="38"/>
      <c r="E18" s="58"/>
      <c r="F18" s="38"/>
      <c r="G18" s="28"/>
      <c r="H18" s="38"/>
      <c r="I18" s="58"/>
      <c r="K18" s="27"/>
      <c r="L18" s="38"/>
      <c r="M18" s="58"/>
      <c r="N18" s="38"/>
      <c r="O18" s="27"/>
      <c r="P18" s="38"/>
      <c r="Q18" s="58"/>
      <c r="S18" s="18"/>
    </row>
    <row r="19" spans="1:17" ht="15" customHeight="1">
      <c r="A19" s="5" t="s">
        <v>45</v>
      </c>
      <c r="B19" s="5"/>
      <c r="C19" s="39">
        <v>-1073427</v>
      </c>
      <c r="D19" s="38"/>
      <c r="E19" s="57">
        <f>ROUND(C19*100/$C$8,0)</f>
        <v>-2</v>
      </c>
      <c r="F19" s="38"/>
      <c r="G19" s="39">
        <v>-639985</v>
      </c>
      <c r="H19" s="38"/>
      <c r="I19" s="57">
        <f>ROUND(G19*100/G8,0)</f>
        <v>-1</v>
      </c>
      <c r="K19" s="39">
        <v>-3040915</v>
      </c>
      <c r="L19" s="38"/>
      <c r="M19" s="57">
        <f>ROUND(K19*100/$K$8,0)</f>
        <v>-2</v>
      </c>
      <c r="N19" s="38"/>
      <c r="O19" s="39">
        <v>-2744746</v>
      </c>
      <c r="P19" s="38"/>
      <c r="Q19" s="57">
        <f>ROUNDDOWN(O19*100/$O$8,0)-1</f>
        <v>-2</v>
      </c>
    </row>
    <row r="20" spans="1:17" ht="15" customHeight="1">
      <c r="A20" s="5"/>
      <c r="B20" s="5"/>
      <c r="C20" s="27"/>
      <c r="D20" s="38"/>
      <c r="E20" s="58"/>
      <c r="F20" s="38"/>
      <c r="G20" s="27"/>
      <c r="H20" s="38"/>
      <c r="I20" s="58"/>
      <c r="K20" s="27"/>
      <c r="L20" s="38"/>
      <c r="M20" s="58"/>
      <c r="N20" s="38"/>
      <c r="O20" s="27"/>
      <c r="P20" s="38"/>
      <c r="Q20" s="58"/>
    </row>
    <row r="21" spans="1:17" ht="15" customHeight="1">
      <c r="A21" s="5" t="s">
        <v>46</v>
      </c>
      <c r="B21" s="5"/>
      <c r="C21" s="39">
        <f>SUM(C17:C20)</f>
        <v>8026782</v>
      </c>
      <c r="D21" s="38"/>
      <c r="E21" s="57">
        <f>ROUND(C21*100/$C$8,0)</f>
        <v>15</v>
      </c>
      <c r="F21" s="38"/>
      <c r="G21" s="39">
        <f>SUM(G17:G20)</f>
        <v>6703660</v>
      </c>
      <c r="H21" s="38"/>
      <c r="I21" s="57">
        <f>SUM(I17:I19)</f>
        <v>14</v>
      </c>
      <c r="K21" s="39">
        <f>SUM(K17:K20)</f>
        <v>24954750</v>
      </c>
      <c r="L21" s="38"/>
      <c r="M21" s="57">
        <f>ROUND(K21*100/$K$8,0)</f>
        <v>15</v>
      </c>
      <c r="N21" s="38"/>
      <c r="O21" s="39">
        <f>SUM(O17:O20)</f>
        <v>17833373</v>
      </c>
      <c r="P21" s="38"/>
      <c r="Q21" s="57">
        <f>ROUND(O21*100/$O$8,0)</f>
        <v>12</v>
      </c>
    </row>
    <row r="22" spans="1:17" ht="15" customHeight="1">
      <c r="A22" s="5"/>
      <c r="B22" s="5"/>
      <c r="C22" s="28"/>
      <c r="D22" s="38"/>
      <c r="E22" s="56"/>
      <c r="F22" s="38"/>
      <c r="G22" s="28"/>
      <c r="H22" s="38"/>
      <c r="I22" s="56"/>
      <c r="K22" s="28"/>
      <c r="L22" s="38"/>
      <c r="M22" s="56"/>
      <c r="N22" s="38"/>
      <c r="O22" s="28"/>
      <c r="P22" s="38"/>
      <c r="Q22" s="56"/>
    </row>
    <row r="23" spans="1:17" ht="15" customHeight="1">
      <c r="A23" s="5" t="s">
        <v>47</v>
      </c>
      <c r="B23" s="5"/>
      <c r="C23" s="28"/>
      <c r="D23" s="38"/>
      <c r="E23" s="56"/>
      <c r="F23" s="38"/>
      <c r="G23" s="28"/>
      <c r="H23" s="38"/>
      <c r="I23" s="56"/>
      <c r="K23" s="28"/>
      <c r="L23" s="38"/>
      <c r="M23" s="56"/>
      <c r="N23" s="38"/>
      <c r="O23" s="28"/>
      <c r="P23" s="38"/>
      <c r="Q23" s="56"/>
    </row>
    <row r="24" spans="1:17" ht="15" customHeight="1">
      <c r="A24" s="5" t="s">
        <v>33</v>
      </c>
      <c r="B24" s="5"/>
      <c r="C24" s="39">
        <v>-3843234</v>
      </c>
      <c r="D24" s="38"/>
      <c r="E24" s="63">
        <f>ROUND(C24*100/$C$8,0)</f>
        <v>-7</v>
      </c>
      <c r="F24" s="38"/>
      <c r="G24" s="39">
        <v>625631</v>
      </c>
      <c r="H24" s="38"/>
      <c r="I24" s="57">
        <f>ROUND(G24*100/$G$8,0)</f>
        <v>1</v>
      </c>
      <c r="K24" s="39">
        <f>'106Q3資產負債表 -查核 '!R30-'106Q3資產負債表 -查核 '!V30</f>
        <v>-1959890</v>
      </c>
      <c r="L24" s="38"/>
      <c r="M24" s="57">
        <f>ROUND(K24*100/$K$8,0)</f>
        <v>-1</v>
      </c>
      <c r="N24" s="38"/>
      <c r="O24" s="39">
        <v>927875</v>
      </c>
      <c r="P24" s="38"/>
      <c r="Q24" s="64">
        <f>ROUND(O24*100/$O$8,0)-1</f>
        <v>0</v>
      </c>
    </row>
    <row r="25" spans="1:17" ht="15" customHeight="1">
      <c r="A25" s="5"/>
      <c r="B25" s="5"/>
      <c r="C25" s="28"/>
      <c r="D25" s="38"/>
      <c r="E25" s="56"/>
      <c r="F25" s="38"/>
      <c r="G25" s="28"/>
      <c r="H25" s="38"/>
      <c r="I25" s="56"/>
      <c r="K25" s="28"/>
      <c r="L25" s="38"/>
      <c r="M25" s="56"/>
      <c r="N25" s="38"/>
      <c r="O25" s="28"/>
      <c r="P25" s="38"/>
      <c r="Q25" s="56"/>
    </row>
    <row r="26" spans="1:17" ht="15" customHeight="1" thickBot="1">
      <c r="A26" s="5" t="s">
        <v>48</v>
      </c>
      <c r="B26" s="5"/>
      <c r="C26" s="61">
        <f>C21+C24</f>
        <v>4183548</v>
      </c>
      <c r="D26" s="38"/>
      <c r="E26" s="60">
        <f>ROUND(C26*100/$C$8,0)</f>
        <v>8</v>
      </c>
      <c r="F26" s="38"/>
      <c r="G26" s="61">
        <f>G21+G24</f>
        <v>7329291</v>
      </c>
      <c r="H26" s="38"/>
      <c r="I26" s="60">
        <f>ROUND(G26*100/$G$8,0)</f>
        <v>15</v>
      </c>
      <c r="K26" s="61">
        <f>K21+K24</f>
        <v>22994860</v>
      </c>
      <c r="L26" s="38"/>
      <c r="M26" s="60">
        <f>ROUNDDOWN(K26*100/$K$8,0)+1</f>
        <v>14</v>
      </c>
      <c r="N26" s="38"/>
      <c r="O26" s="61">
        <f>O21+O24</f>
        <v>18761248</v>
      </c>
      <c r="P26" s="38"/>
      <c r="Q26" s="60">
        <f>ROUND(O26*100/$O$8,0)</f>
        <v>12</v>
      </c>
    </row>
    <row r="27" ht="15" customHeight="1" thickTop="1">
      <c r="A27" s="36"/>
    </row>
    <row r="28" spans="1:17" ht="15" customHeight="1" thickBot="1">
      <c r="A28" s="5"/>
      <c r="B28" s="5"/>
      <c r="C28" s="65" t="str">
        <f>C6</f>
        <v>106年7月1日至9月30日</v>
      </c>
      <c r="D28" s="65"/>
      <c r="E28" s="65"/>
      <c r="F28" s="5"/>
      <c r="G28" s="65" t="str">
        <f>G6</f>
        <v>105年7月1日至9月30日</v>
      </c>
      <c r="H28" s="65"/>
      <c r="I28" s="65"/>
      <c r="K28" s="65" t="str">
        <f>K6</f>
        <v>106年1月1日至9月30日</v>
      </c>
      <c r="L28" s="65"/>
      <c r="M28" s="65"/>
      <c r="N28" s="5"/>
      <c r="O28" s="65" t="str">
        <f>O6</f>
        <v>105年1月1日至9月30日</v>
      </c>
      <c r="P28" s="65"/>
      <c r="Q28" s="65"/>
    </row>
    <row r="29" spans="1:17" ht="15" customHeight="1" thickBot="1">
      <c r="A29" s="5"/>
      <c r="B29" s="5"/>
      <c r="C29" s="42" t="s">
        <v>34</v>
      </c>
      <c r="D29" s="38"/>
      <c r="E29" s="42" t="s">
        <v>35</v>
      </c>
      <c r="F29" s="38"/>
      <c r="G29" s="42" t="s">
        <v>34</v>
      </c>
      <c r="H29" s="38"/>
      <c r="I29" s="42" t="s">
        <v>35</v>
      </c>
      <c r="K29" s="42" t="s">
        <v>34</v>
      </c>
      <c r="L29" s="38"/>
      <c r="M29" s="42" t="s">
        <v>35</v>
      </c>
      <c r="N29" s="38"/>
      <c r="O29" s="42" t="s">
        <v>34</v>
      </c>
      <c r="P29" s="38"/>
      <c r="Q29" s="42" t="s">
        <v>35</v>
      </c>
    </row>
    <row r="30" spans="1:17" ht="15" customHeight="1" thickBot="1">
      <c r="A30" s="5" t="s">
        <v>49</v>
      </c>
      <c r="B30" s="5"/>
      <c r="C30" s="43">
        <f>C17/'106Q3資產負債表 -查核 '!R23*10</f>
        <v>0.22750522499999998</v>
      </c>
      <c r="D30" s="38"/>
      <c r="E30" s="43">
        <f>C21/'106Q3資產負債表 -查核 '!R23*10</f>
        <v>0.20066955</v>
      </c>
      <c r="F30" s="38"/>
      <c r="G30" s="43">
        <f>G17/'106Q3資產負債表 -查核 '!Z23*10</f>
        <v>0.183591125</v>
      </c>
      <c r="H30" s="38"/>
      <c r="I30" s="43">
        <f>G21/'106Q3資產負債表 -查核 '!Z23*10</f>
        <v>0.1675915</v>
      </c>
      <c r="K30" s="43">
        <f>K17/'106Q3資產負債表 -查核 '!R23*10</f>
        <v>0.6998916249999999</v>
      </c>
      <c r="L30" s="38"/>
      <c r="M30" s="43">
        <f>K21/'106Q3資產負債表 -查核 '!R23*10</f>
        <v>0.62386875</v>
      </c>
      <c r="N30" s="38"/>
      <c r="O30" s="43">
        <f>O17/'106Q3資產負債表 -查核 '!Z23*10</f>
        <v>0.514452975</v>
      </c>
      <c r="P30" s="38"/>
      <c r="Q30" s="43">
        <f>O21/'106Q3資產負債表 -查核 '!Z23*10</f>
        <v>0.445834325</v>
      </c>
    </row>
    <row r="31" spans="1:2" ht="15" customHeight="1" thickTop="1">
      <c r="A31" s="5"/>
      <c r="B31" s="5"/>
    </row>
    <row r="32" spans="3:9" ht="15" customHeight="1">
      <c r="C32" s="26"/>
      <c r="I32" s="44"/>
    </row>
    <row r="33" spans="3:15" ht="15" customHeight="1">
      <c r="C33" s="26"/>
      <c r="I33" s="44"/>
      <c r="O33" s="1"/>
    </row>
    <row r="34" spans="9:15" ht="15" customHeight="1">
      <c r="I34" s="44"/>
      <c r="O34" s="1"/>
    </row>
    <row r="35" spans="9:15" ht="15" customHeight="1">
      <c r="I35" s="44"/>
      <c r="O35" s="1"/>
    </row>
    <row r="36" ht="15" customHeight="1">
      <c r="O36" s="1"/>
    </row>
  </sheetData>
  <sheetProtection/>
  <mergeCells count="12">
    <mergeCell ref="A3:Q3"/>
    <mergeCell ref="A4:Q4"/>
    <mergeCell ref="C6:E6"/>
    <mergeCell ref="G6:I6"/>
    <mergeCell ref="A1:Q1"/>
    <mergeCell ref="A2:Q2"/>
    <mergeCell ref="C28:E28"/>
    <mergeCell ref="G28:I28"/>
    <mergeCell ref="K6:M6"/>
    <mergeCell ref="O6:Q6"/>
    <mergeCell ref="K28:M28"/>
    <mergeCell ref="O28:Q28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林宛慧</cp:lastModifiedBy>
  <cp:lastPrinted>2017-11-22T06:07:15Z</cp:lastPrinted>
  <dcterms:created xsi:type="dcterms:W3CDTF">2013-06-05T07:55:50Z</dcterms:created>
  <dcterms:modified xsi:type="dcterms:W3CDTF">2017-11-30T01:16:15Z</dcterms:modified>
  <cp:category/>
  <cp:version/>
  <cp:contentType/>
  <cp:contentStatus/>
</cp:coreProperties>
</file>